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hisWorkbook" defaultThemeVersion="124226"/>
  <xr:revisionPtr revIDLastSave="0" documentId="13_ncr:1_{CFE7E69E-8339-4406-A002-D3874E975C65}" xr6:coauthVersionLast="47" xr6:coauthVersionMax="47" xr10:uidLastSave="{00000000-0000-0000-0000-000000000000}"/>
  <bookViews>
    <workbookView xWindow="-120" yWindow="-120" windowWidth="29040" windowHeight="15840" xr2:uid="{00000000-000D-0000-FFFF-FFFF00000000}"/>
  </bookViews>
  <sheets>
    <sheet name="A. Charts" sheetId="1" r:id="rId1"/>
    <sheet name="B. Tables" sheetId="3" r:id="rId2"/>
    <sheet name="Z1. Input tables (Assets)" sheetId="10" state="hidden" r:id="rId3"/>
    <sheet name="Z2. Input table (Liab.)" sheetId="6" state="hidden" r:id="rId4"/>
    <sheet name="Z3. Input table (GWP)" sheetId="8" state="hidden" r:id="rId5"/>
    <sheet name="Z3b. Input table (GWP Life)" sheetId="13" state="hidden" r:id="rId6"/>
    <sheet name="Z4. Input table (SCR and MCR)" sheetId="9" state="hidden" r:id="rId7"/>
    <sheet name="Z5. Country ISO codes" sheetId="12" state="hidden" r:id="rId8"/>
  </sheets>
  <definedNames>
    <definedName name="_AMO_RefreshMultipleList">"'&lt;Items /&gt;'"</definedName>
    <definedName name="_AMO_RefreshMultipleList.0" hidden="1">"'&lt;Items&gt;_x000D_
  &lt;Item Id=""115806827"" Checked=""False"" /&gt;_x000D_
  &lt;Item Id=""21726490"" Checked=""False"" /&gt;_x000D_
  &lt;Item Id=""684999514"" Checked=""False"" /&gt;_x000D_
  &lt;Item Id=""892938517"" Checked=""False"" /&gt;_x000D_
  &lt;Item Id=""669744036"" Checked=""False"" /&gt;_x000D_
  &lt;Ite'"</definedName>
    <definedName name="_AMO_RefreshMultipleList.1" hidden="1">"'m Id=""240720086"" Checked=""False"" /&gt;_x000D_
&lt;/Items&gt;'"</definedName>
    <definedName name="_AMO_UniqueIdentifier" hidden="1">"'458a5e06-5482-4372-b980-f1bbf8e6a260'"</definedName>
    <definedName name="_AMO_XmlVersion" hidden="1">"'1'"</definedName>
    <definedName name="_xlnm._FilterDatabase" localSheetId="4" hidden="1">'Z3. Input table (GWP)'!$A$5:$C$5</definedName>
    <definedName name="SA_Life_premiums_CSV_file_for_acc_note" localSheetId="5">'Z3b. Input table (GWP Life)'!$A$1:$G$31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8" i="3" l="1"/>
  <c r="L6" i="3"/>
  <c r="M6" i="3"/>
  <c r="N6" i="3"/>
  <c r="O6" i="3"/>
  <c r="P6" i="3"/>
  <c r="Q6" i="3"/>
  <c r="R6" i="3"/>
  <c r="S6" i="3"/>
  <c r="T6" i="3"/>
  <c r="U6" i="3"/>
  <c r="V6" i="3"/>
  <c r="L7" i="3"/>
  <c r="M7" i="3"/>
  <c r="N7" i="3"/>
  <c r="O7" i="3"/>
  <c r="P7" i="3"/>
  <c r="Q7" i="3"/>
  <c r="R7" i="3"/>
  <c r="S7" i="3"/>
  <c r="T7" i="3"/>
  <c r="U7" i="3"/>
  <c r="V7" i="3"/>
  <c r="L8" i="3"/>
  <c r="M8" i="3"/>
  <c r="N8" i="3"/>
  <c r="O8" i="3"/>
  <c r="P8" i="3"/>
  <c r="Q8" i="3"/>
  <c r="R8" i="3"/>
  <c r="S8" i="3"/>
  <c r="T8" i="3"/>
  <c r="U8" i="3"/>
  <c r="V8" i="3"/>
  <c r="L9" i="3"/>
  <c r="M9" i="3"/>
  <c r="N9" i="3"/>
  <c r="O9" i="3"/>
  <c r="P9" i="3"/>
  <c r="Q9" i="3"/>
  <c r="R9" i="3"/>
  <c r="S9" i="3"/>
  <c r="T9" i="3"/>
  <c r="U9" i="3"/>
  <c r="V9" i="3"/>
  <c r="L10" i="3"/>
  <c r="M10" i="3"/>
  <c r="N10" i="3"/>
  <c r="O10" i="3"/>
  <c r="P10" i="3"/>
  <c r="Q10" i="3"/>
  <c r="R10" i="3"/>
  <c r="S10" i="3"/>
  <c r="T10" i="3"/>
  <c r="U10" i="3"/>
  <c r="V10" i="3"/>
  <c r="L11" i="3"/>
  <c r="M11" i="3"/>
  <c r="N11" i="3"/>
  <c r="O11" i="3"/>
  <c r="P11" i="3"/>
  <c r="Q11" i="3"/>
  <c r="R11" i="3"/>
  <c r="S11" i="3"/>
  <c r="T11" i="3"/>
  <c r="U11" i="3"/>
  <c r="V11" i="3"/>
  <c r="L12" i="3"/>
  <c r="M12" i="3"/>
  <c r="N12" i="3"/>
  <c r="O12" i="3"/>
  <c r="P12" i="3"/>
  <c r="Q12" i="3"/>
  <c r="R12" i="3"/>
  <c r="S12" i="3"/>
  <c r="T12" i="3"/>
  <c r="U12" i="3"/>
  <c r="V12" i="3"/>
  <c r="L13" i="3"/>
  <c r="M13" i="3"/>
  <c r="N13" i="3"/>
  <c r="O13" i="3"/>
  <c r="P13" i="3"/>
  <c r="Q13" i="3"/>
  <c r="R13" i="3"/>
  <c r="S13" i="3"/>
  <c r="T13" i="3"/>
  <c r="U13" i="3"/>
  <c r="V13" i="3"/>
  <c r="L14" i="3"/>
  <c r="M14" i="3"/>
  <c r="N14" i="3"/>
  <c r="O14" i="3"/>
  <c r="P14" i="3"/>
  <c r="Q14" i="3"/>
  <c r="R14" i="3"/>
  <c r="S14" i="3"/>
  <c r="T14" i="3"/>
  <c r="U14" i="3"/>
  <c r="V14" i="3"/>
  <c r="L15" i="3"/>
  <c r="M15" i="3"/>
  <c r="N15" i="3"/>
  <c r="O15" i="3"/>
  <c r="P15" i="3"/>
  <c r="Q15" i="3"/>
  <c r="R15" i="3"/>
  <c r="S15" i="3"/>
  <c r="T15" i="3"/>
  <c r="U15" i="3"/>
  <c r="V15" i="3"/>
  <c r="L16" i="3"/>
  <c r="M16" i="3"/>
  <c r="N16" i="3"/>
  <c r="O16" i="3"/>
  <c r="P16" i="3"/>
  <c r="Q16" i="3"/>
  <c r="R16" i="3"/>
  <c r="S16" i="3"/>
  <c r="T16" i="3"/>
  <c r="U16" i="3"/>
  <c r="V16" i="3"/>
  <c r="L17" i="3"/>
  <c r="M17" i="3"/>
  <c r="N17" i="3"/>
  <c r="O17" i="3"/>
  <c r="P17" i="3"/>
  <c r="Q17" i="3"/>
  <c r="R17" i="3"/>
  <c r="S17" i="3"/>
  <c r="T17" i="3"/>
  <c r="U17" i="3"/>
  <c r="V17" i="3"/>
  <c r="L18" i="3"/>
  <c r="M18" i="3"/>
  <c r="N18" i="3"/>
  <c r="O18" i="3"/>
  <c r="P18" i="3"/>
  <c r="Q18" i="3"/>
  <c r="R18" i="3"/>
  <c r="S18" i="3"/>
  <c r="T18" i="3"/>
  <c r="U18" i="3"/>
  <c r="V18" i="3"/>
  <c r="L19" i="3"/>
  <c r="M19" i="3"/>
  <c r="N19" i="3"/>
  <c r="O19" i="3"/>
  <c r="P19" i="3"/>
  <c r="Q19" i="3"/>
  <c r="R19" i="3"/>
  <c r="S19" i="3"/>
  <c r="T19" i="3"/>
  <c r="U19" i="3"/>
  <c r="V19" i="3"/>
  <c r="L20" i="3"/>
  <c r="M20" i="3"/>
  <c r="N20" i="3"/>
  <c r="O20" i="3"/>
  <c r="P20" i="3"/>
  <c r="Q20" i="3"/>
  <c r="R20" i="3"/>
  <c r="S20" i="3"/>
  <c r="T20" i="3"/>
  <c r="U20" i="3"/>
  <c r="V20" i="3"/>
  <c r="L21" i="3"/>
  <c r="M21" i="3"/>
  <c r="N21" i="3"/>
  <c r="O21" i="3"/>
  <c r="P21" i="3"/>
  <c r="Q21" i="3"/>
  <c r="R21" i="3"/>
  <c r="S21" i="3"/>
  <c r="T21" i="3"/>
  <c r="U21" i="3"/>
  <c r="V21" i="3"/>
  <c r="L22" i="3"/>
  <c r="M22" i="3"/>
  <c r="N22" i="3"/>
  <c r="O22" i="3"/>
  <c r="P22" i="3"/>
  <c r="Q22" i="3"/>
  <c r="R22" i="3"/>
  <c r="S22" i="3"/>
  <c r="T22" i="3"/>
  <c r="U22" i="3"/>
  <c r="V22" i="3"/>
  <c r="L23" i="3"/>
  <c r="M23" i="3"/>
  <c r="N23" i="3"/>
  <c r="O23" i="3"/>
  <c r="P23" i="3"/>
  <c r="Q23" i="3"/>
  <c r="R23" i="3"/>
  <c r="S23" i="3"/>
  <c r="T23" i="3"/>
  <c r="U23" i="3"/>
  <c r="V23" i="3"/>
  <c r="L24" i="3"/>
  <c r="M24" i="3"/>
  <c r="N24" i="3"/>
  <c r="O24" i="3"/>
  <c r="P24" i="3"/>
  <c r="Q24" i="3"/>
  <c r="R24" i="3"/>
  <c r="S24" i="3"/>
  <c r="T24" i="3"/>
  <c r="U24" i="3"/>
  <c r="V24" i="3"/>
  <c r="L25" i="3"/>
  <c r="M25" i="3"/>
  <c r="N25" i="3"/>
  <c r="O25" i="3"/>
  <c r="P25" i="3"/>
  <c r="Q25" i="3"/>
  <c r="R25" i="3"/>
  <c r="S25" i="3"/>
  <c r="T25" i="3"/>
  <c r="U25" i="3"/>
  <c r="V25" i="3"/>
  <c r="L26" i="3"/>
  <c r="M26" i="3"/>
  <c r="N26" i="3"/>
  <c r="O26" i="3"/>
  <c r="P26" i="3"/>
  <c r="Q26" i="3"/>
  <c r="R26" i="3"/>
  <c r="S26" i="3"/>
  <c r="T26" i="3"/>
  <c r="U26" i="3"/>
  <c r="V26" i="3"/>
  <c r="L27" i="3"/>
  <c r="M27" i="3"/>
  <c r="N27" i="3"/>
  <c r="O27" i="3"/>
  <c r="P27" i="3"/>
  <c r="Q27" i="3"/>
  <c r="R27" i="3"/>
  <c r="S27" i="3"/>
  <c r="T27" i="3"/>
  <c r="U27" i="3"/>
  <c r="V27" i="3"/>
  <c r="L28" i="3"/>
  <c r="M28" i="3"/>
  <c r="N28" i="3"/>
  <c r="O28" i="3"/>
  <c r="P28" i="3"/>
  <c r="Q28" i="3"/>
  <c r="R28" i="3"/>
  <c r="S28" i="3"/>
  <c r="T28" i="3"/>
  <c r="U28" i="3"/>
  <c r="V28" i="3"/>
  <c r="L29" i="3"/>
  <c r="M29" i="3"/>
  <c r="N29" i="3"/>
  <c r="O29" i="3"/>
  <c r="P29" i="3"/>
  <c r="Q29" i="3"/>
  <c r="R29" i="3"/>
  <c r="S29" i="3"/>
  <c r="T29" i="3"/>
  <c r="U29" i="3"/>
  <c r="V29" i="3"/>
  <c r="L30" i="3"/>
  <c r="M30" i="3"/>
  <c r="N30" i="3"/>
  <c r="O30" i="3"/>
  <c r="P30" i="3"/>
  <c r="Q30" i="3"/>
  <c r="R30" i="3"/>
  <c r="S30" i="3"/>
  <c r="T30" i="3"/>
  <c r="U30" i="3"/>
  <c r="V30" i="3"/>
  <c r="L31" i="3"/>
  <c r="M31" i="3"/>
  <c r="N31" i="3"/>
  <c r="O31" i="3"/>
  <c r="P31" i="3"/>
  <c r="Q31" i="3"/>
  <c r="R31" i="3"/>
  <c r="S31" i="3"/>
  <c r="T31" i="3"/>
  <c r="U31" i="3"/>
  <c r="V31" i="3"/>
  <c r="L32" i="3"/>
  <c r="M32" i="3"/>
  <c r="N32" i="3"/>
  <c r="O32" i="3"/>
  <c r="P32" i="3"/>
  <c r="Q32" i="3"/>
  <c r="R32" i="3"/>
  <c r="S32" i="3"/>
  <c r="T32" i="3"/>
  <c r="U32" i="3"/>
  <c r="V32" i="3"/>
  <c r="L33" i="3"/>
  <c r="M33" i="3"/>
  <c r="N33" i="3"/>
  <c r="O33" i="3"/>
  <c r="P33" i="3"/>
  <c r="Q33" i="3"/>
  <c r="R33" i="3"/>
  <c r="S33" i="3"/>
  <c r="T33" i="3"/>
  <c r="U33" i="3"/>
  <c r="V33" i="3"/>
  <c r="L34" i="3"/>
  <c r="M34" i="3"/>
  <c r="N34" i="3"/>
  <c r="O34" i="3"/>
  <c r="P34" i="3"/>
  <c r="Q34" i="3"/>
  <c r="R34" i="3"/>
  <c r="S34" i="3"/>
  <c r="T34" i="3"/>
  <c r="U34" i="3"/>
  <c r="V34" i="3"/>
  <c r="C21" i="3"/>
  <c r="E21" i="3"/>
  <c r="I21" i="3"/>
  <c r="C22" i="3"/>
  <c r="E22" i="3"/>
  <c r="I22" i="3"/>
  <c r="C23" i="3"/>
  <c r="E23" i="3"/>
  <c r="I23" i="3"/>
  <c r="C24" i="3"/>
  <c r="E24" i="3"/>
  <c r="I24" i="3"/>
  <c r="C25" i="3"/>
  <c r="E25" i="3"/>
  <c r="I25" i="3"/>
  <c r="C26" i="3"/>
  <c r="E26" i="3"/>
  <c r="I26" i="3"/>
  <c r="C27" i="3"/>
  <c r="E27" i="3"/>
  <c r="I27" i="3"/>
  <c r="C28" i="3"/>
  <c r="E28" i="3"/>
  <c r="I28" i="3"/>
  <c r="C29" i="3"/>
  <c r="E29" i="3"/>
  <c r="I29" i="3"/>
  <c r="C30" i="3"/>
  <c r="E30" i="3"/>
  <c r="I30" i="3"/>
  <c r="C31" i="3"/>
  <c r="E31" i="3"/>
  <c r="I31" i="3"/>
  <c r="C32" i="3"/>
  <c r="E32" i="3"/>
  <c r="I32" i="3"/>
  <c r="C33" i="3"/>
  <c r="E33" i="3"/>
  <c r="I33" i="3"/>
  <c r="C34" i="3"/>
  <c r="E34" i="3"/>
  <c r="I34" i="3"/>
  <c r="C19" i="3"/>
  <c r="E19" i="3"/>
  <c r="I19" i="3"/>
  <c r="C20" i="3"/>
  <c r="E20" i="3"/>
  <c r="I20" i="3"/>
  <c r="C6" i="3"/>
  <c r="E6" i="3"/>
  <c r="I6" i="3"/>
  <c r="C7" i="3"/>
  <c r="E7" i="3"/>
  <c r="I7" i="3"/>
  <c r="C8" i="3"/>
  <c r="E8" i="3"/>
  <c r="I8" i="3"/>
  <c r="C9" i="3"/>
  <c r="E9" i="3"/>
  <c r="I9" i="3"/>
  <c r="C10" i="3"/>
  <c r="E10" i="3"/>
  <c r="I10" i="3"/>
  <c r="C11" i="3"/>
  <c r="E11" i="3"/>
  <c r="I11" i="3"/>
  <c r="C12" i="3"/>
  <c r="E12" i="3"/>
  <c r="I12" i="3"/>
  <c r="C13" i="3"/>
  <c r="E13" i="3"/>
  <c r="I13" i="3"/>
  <c r="C14" i="3"/>
  <c r="E14" i="3"/>
  <c r="I14" i="3"/>
  <c r="C15" i="3"/>
  <c r="E15" i="3"/>
  <c r="I15" i="3"/>
  <c r="C16" i="3"/>
  <c r="E16" i="3"/>
  <c r="I16" i="3"/>
  <c r="C17" i="3"/>
  <c r="E17" i="3"/>
  <c r="I17" i="3"/>
  <c r="C18" i="3"/>
  <c r="E18" i="3"/>
  <c r="I18" i="3"/>
  <c r="G6" i="3" l="1"/>
  <c r="H6" i="3" s="1"/>
  <c r="G9" i="3"/>
  <c r="H9" i="3" s="1"/>
  <c r="G17" i="3"/>
  <c r="H17" i="3" s="1"/>
  <c r="G34" i="3"/>
  <c r="H34" i="3" s="1"/>
  <c r="G21" i="3"/>
  <c r="H21" i="3" s="1"/>
  <c r="G22" i="3"/>
  <c r="H22" i="3" s="1"/>
  <c r="G32" i="3"/>
  <c r="H32" i="3" s="1"/>
  <c r="G29" i="3"/>
  <c r="H29" i="3" s="1"/>
  <c r="G14" i="3"/>
  <c r="H14" i="3" s="1"/>
  <c r="G33" i="3"/>
  <c r="H33" i="3" s="1"/>
  <c r="F32" i="3"/>
  <c r="G30" i="3"/>
  <c r="H30" i="3" s="1"/>
  <c r="G28" i="3"/>
  <c r="D28" i="3" s="1"/>
  <c r="G24" i="3"/>
  <c r="D24" i="3" s="1"/>
  <c r="D32" i="3"/>
  <c r="D17" i="3"/>
  <c r="G18" i="3"/>
  <c r="H18" i="3" s="1"/>
  <c r="F17" i="3"/>
  <c r="G13" i="3"/>
  <c r="H13" i="3" s="1"/>
  <c r="G10" i="3"/>
  <c r="H10" i="3" s="1"/>
  <c r="F9" i="3"/>
  <c r="G20" i="3"/>
  <c r="H20" i="3" s="1"/>
  <c r="G15" i="3"/>
  <c r="H15" i="3" s="1"/>
  <c r="G11" i="3"/>
  <c r="H11" i="3" s="1"/>
  <c r="G7" i="3"/>
  <c r="H7" i="3" s="1"/>
  <c r="G26" i="3"/>
  <c r="H26" i="3" s="1"/>
  <c r="G25" i="3"/>
  <c r="H25" i="3" s="1"/>
  <c r="D6" i="3"/>
  <c r="G16" i="3"/>
  <c r="H16" i="3" s="1"/>
  <c r="G12" i="3"/>
  <c r="H12" i="3" s="1"/>
  <c r="G8" i="3"/>
  <c r="H8" i="3" s="1"/>
  <c r="F6" i="3"/>
  <c r="G19" i="3"/>
  <c r="H19" i="3" s="1"/>
  <c r="F33" i="3"/>
  <c r="G31" i="3"/>
  <c r="H31" i="3" s="1"/>
  <c r="G27" i="3"/>
  <c r="H27" i="3" s="1"/>
  <c r="G23" i="3"/>
  <c r="H23" i="3" s="1"/>
  <c r="V35" i="3"/>
  <c r="U35" i="3"/>
  <c r="T35" i="3"/>
  <c r="V5" i="3"/>
  <c r="U5" i="3"/>
  <c r="T5" i="3"/>
  <c r="S5" i="3"/>
  <c r="W5" i="3"/>
  <c r="R35" i="3"/>
  <c r="R5" i="3"/>
  <c r="P35" i="3"/>
  <c r="O35" i="3"/>
  <c r="N35" i="3"/>
  <c r="P5" i="3"/>
  <c r="O5" i="3"/>
  <c r="N5" i="3"/>
  <c r="M5" i="3"/>
  <c r="L35" i="3"/>
  <c r="L5" i="3"/>
  <c r="B17" i="6"/>
  <c r="B18" i="6"/>
  <c r="B19" i="6"/>
  <c r="B20" i="6"/>
  <c r="C21" i="6"/>
  <c r="C20" i="6"/>
  <c r="C19" i="6"/>
  <c r="C18" i="6"/>
  <c r="C17" i="6"/>
  <c r="C16" i="6"/>
  <c r="A17" i="6"/>
  <c r="A18" i="6"/>
  <c r="A19" i="6"/>
  <c r="A20" i="6"/>
  <c r="B16" i="6"/>
  <c r="A16" i="6"/>
  <c r="H24" i="3" l="1"/>
  <c r="D34" i="3"/>
  <c r="F24" i="3"/>
  <c r="F22" i="3"/>
  <c r="D33" i="3"/>
  <c r="D22" i="3"/>
  <c r="D9" i="3"/>
  <c r="D29" i="3"/>
  <c r="F29" i="3"/>
  <c r="F34" i="3"/>
  <c r="F30" i="3"/>
  <c r="F21" i="3"/>
  <c r="F14" i="3"/>
  <c r="F28" i="3"/>
  <c r="F10" i="3"/>
  <c r="D21" i="3"/>
  <c r="H28" i="3"/>
  <c r="D14" i="3"/>
  <c r="D10" i="3"/>
  <c r="F18" i="3"/>
  <c r="D30" i="3"/>
  <c r="D27" i="3"/>
  <c r="D12" i="3"/>
  <c r="D25" i="3"/>
  <c r="D18" i="3"/>
  <c r="F26" i="3"/>
  <c r="D15" i="3"/>
  <c r="D20" i="3"/>
  <c r="D13" i="3"/>
  <c r="F20" i="3"/>
  <c r="F13" i="3"/>
  <c r="F15" i="3"/>
  <c r="F25" i="3"/>
  <c r="F7" i="3"/>
  <c r="D19" i="3"/>
  <c r="D7" i="3"/>
  <c r="D11" i="3"/>
  <c r="D26" i="3"/>
  <c r="F11" i="3"/>
  <c r="D23" i="3"/>
  <c r="D31" i="3"/>
  <c r="D8" i="3"/>
  <c r="D16" i="3"/>
  <c r="F19" i="3"/>
  <c r="F8" i="3"/>
  <c r="F12" i="3"/>
  <c r="F16" i="3"/>
  <c r="F23" i="3"/>
  <c r="F27" i="3"/>
  <c r="F31" i="3"/>
  <c r="C22" i="6"/>
  <c r="C23" i="6" s="1"/>
  <c r="I5" i="3"/>
  <c r="I35" i="3" s="1"/>
  <c r="E5" i="3" l="1"/>
  <c r="E35" i="3" s="1"/>
  <c r="C5" i="3"/>
  <c r="C35" i="3" s="1"/>
  <c r="G5" i="3" l="1"/>
  <c r="W6" i="3" l="1"/>
  <c r="W7" i="3"/>
  <c r="W8" i="3"/>
  <c r="W9" i="3"/>
  <c r="W10" i="3"/>
  <c r="W12" i="3"/>
  <c r="W13" i="3"/>
  <c r="W14" i="3"/>
  <c r="W15" i="3"/>
  <c r="W16" i="3"/>
  <c r="W17" i="3"/>
  <c r="W19" i="3"/>
  <c r="W20" i="3"/>
  <c r="W21" i="3"/>
  <c r="W22" i="3"/>
  <c r="W23" i="3"/>
  <c r="W24" i="3"/>
  <c r="W25" i="3"/>
  <c r="W26" i="3"/>
  <c r="W27" i="3"/>
  <c r="W28" i="3"/>
  <c r="W29" i="3"/>
  <c r="W30" i="3"/>
  <c r="W31" i="3"/>
  <c r="W32" i="3"/>
  <c r="W33" i="3"/>
  <c r="W34" i="3"/>
  <c r="Q5" i="3"/>
  <c r="F5" i="3" l="1"/>
  <c r="H5" i="3" l="1"/>
  <c r="G35" i="3"/>
  <c r="D5" i="3"/>
  <c r="D35" i="3" l="1"/>
  <c r="F35" i="3"/>
  <c r="H35"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A_Life_premiums_CSV_file_for_acc_note" type="6" refreshedVersion="8" deleted="1" background="1" saveData="1">
    <textPr prompt="0" codePage="850" sourceFile="R:\St-Team\Statistics_Production\Solo Annual\SAS Reports\SA_Life_premiums_CSV_file_for_acc_note.csv" tab="0" comma="1">
      <textFields count="7">
        <textField/>
        <textField/>
        <textField/>
        <textField/>
        <textField/>
        <textField/>
        <textField/>
      </textFields>
    </textPr>
  </connection>
</connections>
</file>

<file path=xl/sharedStrings.xml><?xml version="1.0" encoding="utf-8"?>
<sst xmlns="http://schemas.openxmlformats.org/spreadsheetml/2006/main" count="551" uniqueCount="199">
  <si>
    <t>R0080</t>
  </si>
  <si>
    <t>R0090</t>
  </si>
  <si>
    <t>R0100</t>
  </si>
  <si>
    <t>R0140</t>
  </si>
  <si>
    <t>R0150</t>
  </si>
  <si>
    <t>R0160</t>
  </si>
  <si>
    <t>R0170</t>
  </si>
  <si>
    <t>R0180</t>
  </si>
  <si>
    <t>R0190</t>
  </si>
  <si>
    <t>R0200</t>
  </si>
  <si>
    <t>Property (other than for own use)</t>
  </si>
  <si>
    <t>Holdings in related undertakings, including participations</t>
  </si>
  <si>
    <t>Equities</t>
  </si>
  <si>
    <t>Government Bonds</t>
  </si>
  <si>
    <t>Corporate Bonds</t>
  </si>
  <si>
    <t>Structured notes</t>
  </si>
  <si>
    <t>Collateralised securities</t>
  </si>
  <si>
    <t>Collective Investments Undertakings</t>
  </si>
  <si>
    <t>Derivatives</t>
  </si>
  <si>
    <t>Deposits other than cash equivalents</t>
  </si>
  <si>
    <t>AUSTRIA</t>
  </si>
  <si>
    <t>BELGIUM</t>
  </si>
  <si>
    <t>BULGARIA</t>
  </si>
  <si>
    <t>CROATIA</t>
  </si>
  <si>
    <t>CYPRUS</t>
  </si>
  <si>
    <t>CZECH REPUBLIC</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</si>
  <si>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</si>
  <si>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</si>
  <si>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</si>
  <si>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</si>
  <si>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</si>
  <si>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</si>
  <si>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</si>
  <si>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</si>
  <si>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</si>
  <si>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</si>
  <si>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</si>
  <si>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</si>
  <si>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</si>
  <si>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</si>
  <si>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</si>
  <si>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</si>
  <si>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</si>
  <si>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</si>
  <si>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</si>
  <si>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</si>
  <si>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</si>
  <si>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</si>
  <si>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</si>
  <si>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</si>
  <si>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Total (ALL)</t>
  </si>
  <si>
    <t>R0070</t>
  </si>
  <si>
    <t>R0220</t>
  </si>
  <si>
    <t>R0500</t>
  </si>
  <si>
    <t>Investments (other than assets held for index-linked and unit-linked contracts)</t>
  </si>
  <si>
    <t>Assets held for index-linked and unit-linked contracts</t>
  </si>
  <si>
    <t>Total assets</t>
  </si>
  <si>
    <t>Other assets</t>
  </si>
  <si>
    <t>Eur mn.</t>
  </si>
  <si>
    <t>%</t>
  </si>
  <si>
    <t>EU/EEA</t>
  </si>
  <si>
    <t>R0520</t>
  </si>
  <si>
    <t>Technical provisions – non-life (excluding health)</t>
  </si>
  <si>
    <t>R0560</t>
  </si>
  <si>
    <t>Technical provisions - health (similar to non-life)</t>
  </si>
  <si>
    <t>R0610</t>
  </si>
  <si>
    <t>Technical provisions - health (similar to life)</t>
  </si>
  <si>
    <t>R0650</t>
  </si>
  <si>
    <t>Technical provisions – life (excluding health and index-linked and unit-linked)</t>
  </si>
  <si>
    <t>R0690</t>
  </si>
  <si>
    <t>Technical provisions – index-linked and unit-linked</t>
  </si>
  <si>
    <t>R0900</t>
  </si>
  <si>
    <t>Total liabilities</t>
  </si>
  <si>
    <t>Calculated</t>
  </si>
  <si>
    <t>Other liabilities</t>
  </si>
  <si>
    <t xml:space="preserve">Calculated </t>
  </si>
  <si>
    <t>Sum (equals total liabilities)</t>
  </si>
  <si>
    <t>Non-Life</t>
  </si>
  <si>
    <t>Gross - Direct Business</t>
  </si>
  <si>
    <t>Ratio of Eligible own funds to MCR</t>
  </si>
  <si>
    <t>Ratio of Eligible own funds to MCR (P10)</t>
  </si>
  <si>
    <t>Ratio of Eligible own funds to MCR (P25)</t>
  </si>
  <si>
    <t>Ratio of Eligible own funds to MCR (P50)</t>
  </si>
  <si>
    <t>Ratio of Eligible own funds to MCR (P75)</t>
  </si>
  <si>
    <t>Ratio of Eligible own funds to MCR (P90)</t>
  </si>
  <si>
    <t>Ratio of Eligible own funds to SCR</t>
  </si>
  <si>
    <t>Ratio of Eligible own funds to SCR (P10)</t>
  </si>
  <si>
    <t>Ratio of Eligible own funds to SCR (P25)</t>
  </si>
  <si>
    <t>Ratio of Eligible own funds to SCR (P50)</t>
  </si>
  <si>
    <t>Ratio of Eligible own funds to SCR (P75)</t>
  </si>
  <si>
    <t>Ratio of Eligible own funds to SCR (P90)</t>
  </si>
  <si>
    <t>Values (ratio)</t>
  </si>
  <si>
    <t>Multipliers (internal)</t>
  </si>
  <si>
    <t xml:space="preserve">10th </t>
  </si>
  <si>
    <t>25th</t>
  </si>
  <si>
    <t>50th</t>
  </si>
  <si>
    <t>75th</t>
  </si>
  <si>
    <t>90th</t>
  </si>
  <si>
    <t>Weighted average</t>
  </si>
  <si>
    <t>Percentiles</t>
  </si>
  <si>
    <t>SCR Ratio</t>
  </si>
  <si>
    <t>MCR Ratio</t>
  </si>
  <si>
    <t>For chart:</t>
  </si>
  <si>
    <t>EUR million</t>
  </si>
  <si>
    <t>Total available own funds to meet the SCR</t>
  </si>
  <si>
    <t>R0510</t>
  </si>
  <si>
    <t>Total available own funds to meet the MCR</t>
  </si>
  <si>
    <t>R0540</t>
  </si>
  <si>
    <t>Total eligible own funds to meet the SCR</t>
  </si>
  <si>
    <t>R0550</t>
  </si>
  <si>
    <t>Total eligible own funds to meet the MCR</t>
  </si>
  <si>
    <t>R0580</t>
  </si>
  <si>
    <t>SCR</t>
  </si>
  <si>
    <t>R0600</t>
  </si>
  <si>
    <t>MCR</t>
  </si>
  <si>
    <t>R0620</t>
  </si>
  <si>
    <t>R0620_P10</t>
  </si>
  <si>
    <t>R0620_P25</t>
  </si>
  <si>
    <t>R0620_P50</t>
  </si>
  <si>
    <t>R0620_P75</t>
  </si>
  <si>
    <t>R0620_P90</t>
  </si>
  <si>
    <t>R0640</t>
  </si>
  <si>
    <t>R0640_P10</t>
  </si>
  <si>
    <t>R0640_P25</t>
  </si>
  <si>
    <t>R0640_P50</t>
  </si>
  <si>
    <t>R0640_P75</t>
  </si>
  <si>
    <t>R0640_P90</t>
  </si>
  <si>
    <t>Table 1</t>
  </si>
  <si>
    <t>Table 2</t>
  </si>
  <si>
    <t>Figure 2</t>
  </si>
  <si>
    <t>Figure 1</t>
  </si>
  <si>
    <t>Figure 3</t>
  </si>
  <si>
    <t>TOTAL</t>
  </si>
  <si>
    <t>Investments [From S.02.01/Annual/Solo/EUR million]</t>
  </si>
  <si>
    <t>Y2016</t>
  </si>
  <si>
    <t>Assets [From S.02.01/Annual/Solo/EUR million]</t>
  </si>
  <si>
    <t>Liabilities [From S.02.01/Annual/Solo/EUR million]</t>
  </si>
  <si>
    <t>R0730</t>
  </si>
  <si>
    <t>Other technical provisions</t>
  </si>
  <si>
    <t>.</t>
  </si>
  <si>
    <t>Gross written premiums [From S.05.01/Annual/Solo/EUR million]</t>
  </si>
  <si>
    <t>SCR and MCR [From S.23.01/Annual/Solo/EUR million]</t>
  </si>
  <si>
    <t>Own funds and SCR [Extract from S.23.01/Annual/Solo/EUR million/Ratios]</t>
  </si>
  <si>
    <t>AT</t>
  </si>
  <si>
    <t>BE</t>
  </si>
  <si>
    <t>BG</t>
  </si>
  <si>
    <t>HR</t>
  </si>
  <si>
    <t>CY</t>
  </si>
  <si>
    <t>CZ</t>
  </si>
  <si>
    <t>DK</t>
  </si>
  <si>
    <t>EE</t>
  </si>
  <si>
    <t>FI</t>
  </si>
  <si>
    <t>FR</t>
  </si>
  <si>
    <t>DE</t>
  </si>
  <si>
    <t>GR</t>
  </si>
  <si>
    <t>HU</t>
  </si>
  <si>
    <t>IE</t>
  </si>
  <si>
    <t>IT</t>
  </si>
  <si>
    <t>LT</t>
  </si>
  <si>
    <t>LI</t>
  </si>
  <si>
    <t>LV</t>
  </si>
  <si>
    <t>ES</t>
  </si>
  <si>
    <t>GB</t>
  </si>
  <si>
    <t>IS</t>
  </si>
  <si>
    <t>ICELAND</t>
  </si>
  <si>
    <t>LU</t>
  </si>
  <si>
    <t>MT</t>
  </si>
  <si>
    <t>NL</t>
  </si>
  <si>
    <t>NO</t>
  </si>
  <si>
    <t>PL</t>
  </si>
  <si>
    <t>PT</t>
  </si>
  <si>
    <t>RO</t>
  </si>
  <si>
    <t>SE</t>
  </si>
  <si>
    <t>SI</t>
  </si>
  <si>
    <t>SK</t>
  </si>
  <si>
    <t>COUNTRY ISO CODES</t>
  </si>
  <si>
    <t>N/A</t>
  </si>
  <si>
    <t>Y2017</t>
  </si>
  <si>
    <t>REF</t>
  </si>
  <si>
    <t>Reporting country</t>
  </si>
  <si>
    <t>Reference period</t>
  </si>
  <si>
    <t>Item</t>
  </si>
  <si>
    <t>Business type</t>
  </si>
  <si>
    <t>Item code</t>
  </si>
  <si>
    <t>Value</t>
  </si>
  <si>
    <t>Gross</t>
  </si>
  <si>
    <t>Life</t>
  </si>
  <si>
    <t>R1410</t>
  </si>
  <si>
    <t>NON LIFE</t>
  </si>
  <si>
    <t>FIG GWP LIFE</t>
  </si>
  <si>
    <t>Y2018</t>
  </si>
  <si>
    <t>Date of extraction (yyyymmdd)</t>
  </si>
  <si>
    <t>Y2020</t>
  </si>
  <si>
    <t>Y2019</t>
  </si>
  <si>
    <t>Y2021</t>
  </si>
  <si>
    <t>Y2022</t>
  </si>
  <si>
    <t>Note: Exchange rate conversions to EUR using ECB exchange rates as of reference date. Sample includes insurers with financial year end within the calendar year 2016. Data covers the EU plus Norway and Liechtenstein. Data extracted on August 17, 2023</t>
  </si>
  <si>
    <t>Note: Exchange rate conversions to EUR using ECB exchange rates as of reference date. Sample includes insurers with financial year end within the calendar year 2016. Data extracted on August 17, 2023</t>
  </si>
  <si>
    <t>Note: The distributions for the SCR and MCR ratios (R0620 and R0640) are given as percentiles (10th, 25th, 50th, 75th and 90th) as indicated in brackets for the relevant items. The aggregate SCR and MCR ratios are defined as R0620=R0540/R0580 and R0640=R0550/R0600. Exchange rate conversions to EUR using ECB exchange rates as of reference date. Sample includes insurers with financial year end within the calendar year. Data covers the EU plus Norway and Liechtenstein. Datat for DK not inlcuded in 2016. Data extracted on August 17,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</si>
</sst>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0_-;_-@_-"/>
    <numFmt numFmtId="165" formatCode="0.0%"/>
  </numFmts>
  <fonts count="9" x14ac:knownFonts="1">
    <font>
      <sz val="11"/>
      <color theme="1"/>
      <name val="Calibri"/>
      <family val="2"/>
      <scheme val="minor"/>
    </font>
    <font>
      <sz val="10"/>
      <color theme="1"/>
      <name val="Calibri"/>
      <family val="2"/>
      <scheme val="minor"/>
    </font>
    <font>
      <b/>
      <sz val="11"/>
      <color theme="1"/>
      <name val="Calibri"/>
      <family val="2"/>
      <scheme val="minor"/>
    </font>
    <font>
      <sz val="11"/>
      <color theme="1"/>
      <name val="Calibri"/>
      <family val="2"/>
      <scheme val="minor"/>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52">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auto="1"/>
      </top>
      <bottom style="thin">
        <color auto="1"/>
      </bottom>
      <diagonal/>
    </border>
    <border>
      <left style="thin">
        <color indexed="64"/>
      </left>
      <right style="thin">
        <color indexed="64"/>
      </right>
      <top/>
      <bottom style="thin">
        <color auto="1"/>
      </bottom>
      <diagonal/>
    </border>
    <border>
      <left style="thin">
        <color indexed="64"/>
      </left>
      <right/>
      <top style="thin">
        <color rgb="FF000000"/>
      </top>
      <bottom style="thin">
        <color auto="1"/>
      </bottom>
      <diagonal/>
    </border>
    <border>
      <left style="thin">
        <color indexed="64"/>
      </left>
      <right/>
      <top style="thin">
        <color auto="1"/>
      </top>
      <bottom style="thin">
        <color auto="1"/>
      </bottom>
      <diagonal/>
    </border>
    <border>
      <left style="thin">
        <color indexed="64"/>
      </left>
      <right style="thin">
        <color rgb="FF000000"/>
      </right>
      <top/>
      <bottom style="thin">
        <color indexed="64"/>
      </bottom>
      <diagonal/>
    </border>
    <border>
      <left/>
      <right style="thin">
        <color indexed="64"/>
      </right>
      <top style="thin">
        <color rgb="FF000000"/>
      </top>
      <bottom style="thin">
        <color auto="1"/>
      </bottom>
      <diagonal/>
    </border>
    <border>
      <left/>
      <right style="thin">
        <color indexed="64"/>
      </right>
      <top style="thin">
        <color auto="1"/>
      </top>
      <bottom style="thin">
        <color auto="1"/>
      </bottom>
      <diagonal/>
    </border>
    <border>
      <left style="thin">
        <color rgb="FF000000"/>
      </left>
      <right style="thin">
        <color indexed="64"/>
      </right>
      <top/>
      <bottom style="thin">
        <color indexed="64"/>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indexed="64"/>
      </bottom>
      <diagonal/>
    </border>
    <border>
      <left style="thin">
        <color rgb="FF000000"/>
      </left>
      <right style="thin">
        <color indexed="64"/>
      </right>
      <top style="thin">
        <color auto="1"/>
      </top>
      <bottom/>
      <diagonal/>
    </border>
    <border>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top style="thin">
        <color auto="1"/>
      </top>
      <bottom/>
      <diagonal/>
    </border>
    <border>
      <left style="thin">
        <color indexed="64"/>
      </left>
      <right style="thin">
        <color rgb="FF000000"/>
      </right>
      <top style="thin">
        <color auto="1"/>
      </top>
      <bottom/>
      <diagonal/>
    </border>
    <border>
      <left style="thin">
        <color rgb="FF000000"/>
      </left>
      <right style="thin">
        <color indexed="64"/>
      </right>
      <top style="thin">
        <color auto="1"/>
      </top>
      <bottom style="thin">
        <color auto="1"/>
      </bottom>
      <diagonal/>
    </border>
    <border>
      <left style="thin">
        <color rgb="FF000000"/>
      </left>
      <right style="thin">
        <color indexed="64"/>
      </right>
      <top style="thin">
        <color auto="1"/>
      </top>
      <bottom style="thin">
        <color rgb="FF000000"/>
      </bottom>
      <diagonal/>
    </border>
    <border>
      <left style="thin">
        <color indexed="64"/>
      </left>
      <right style="thin">
        <color indexed="64"/>
      </right>
      <top style="thin">
        <color auto="1"/>
      </top>
      <bottom style="thin">
        <color auto="1"/>
      </bottom>
      <diagonal/>
    </border>
    <border>
      <left style="thin">
        <color indexed="64"/>
      </left>
      <right style="thin">
        <color rgb="FF000000"/>
      </right>
      <top style="thin">
        <color auto="1"/>
      </top>
      <bottom style="thin">
        <color rgb="FF000000"/>
      </bottom>
      <diagonal/>
    </border>
    <border>
      <left/>
      <right/>
      <top style="thin">
        <color auto="1"/>
      </top>
      <bottom style="thin">
        <color auto="1"/>
      </bottom>
      <diagonal/>
    </border>
    <border>
      <left/>
      <right/>
      <top style="thin">
        <color auto="1"/>
      </top>
      <bottom/>
      <diagonal/>
    </border>
    <border>
      <left/>
      <right/>
      <top style="thin">
        <color auto="1"/>
      </top>
      <bottom style="thin">
        <color rgb="FF000000"/>
      </bottom>
      <diagonal/>
    </border>
    <border>
      <left style="thin">
        <color indexed="64"/>
      </left>
      <right style="thin">
        <color indexed="64"/>
      </right>
      <top style="thin">
        <color auto="1"/>
      </top>
      <bottom style="thin">
        <color rgb="FF000000"/>
      </bottom>
      <diagonal/>
    </border>
    <border>
      <left style="thin">
        <color indexed="64"/>
      </left>
      <right/>
      <top style="thin">
        <color auto="1"/>
      </top>
      <bottom style="thin">
        <color rgb="FF000000"/>
      </bottom>
      <diagonal/>
    </border>
    <border>
      <left style="thin">
        <color indexed="64"/>
      </left>
      <right style="thin">
        <color indexed="64"/>
      </right>
      <top style="thin">
        <color rgb="FF000000"/>
      </top>
      <bottom style="thin">
        <color auto="1"/>
      </bottom>
      <diagonal/>
    </border>
    <border>
      <left style="thin">
        <color indexed="64"/>
      </left>
      <right style="thin">
        <color rgb="FF000000"/>
      </right>
      <top style="thin">
        <color rgb="FF000000"/>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rgb="FF000000"/>
      </right>
      <top style="thin">
        <color auto="1"/>
      </top>
      <bottom style="thin">
        <color auto="1"/>
      </bottom>
      <diagonal/>
    </border>
    <border>
      <left style="thin">
        <color rgb="FF000000"/>
      </left>
      <right style="thin">
        <color indexed="64"/>
      </right>
      <top style="thin">
        <color rgb="FF000000"/>
      </top>
      <bottom style="thin">
        <color auto="1"/>
      </bottom>
      <diagonal/>
    </border>
    <border>
      <left/>
      <right style="thin">
        <color indexed="64"/>
      </right>
      <top style="thin">
        <color auto="1"/>
      </top>
      <bottom style="thin">
        <color rgb="FF000000"/>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rgb="FF000000"/>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rgb="FF000000"/>
      </right>
      <top style="thin">
        <color rgb="FF000000"/>
      </top>
      <bottom style="thin">
        <color auto="1"/>
      </bottom>
      <diagonal/>
    </border>
    <border>
      <left style="thin">
        <color indexed="64"/>
      </left>
      <right style="thin">
        <color rgb="FF000000"/>
      </right>
      <top style="thin">
        <color auto="1"/>
      </top>
      <bottom style="thin">
        <color indexed="64"/>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rgb="FF000000"/>
      </right>
      <top style="thin">
        <color auto="1"/>
      </top>
      <bottom style="thin">
        <color auto="1"/>
      </bottom>
      <diagonal/>
    </border>
    <border>
      <left style="thin">
        <color indexed="64"/>
      </left>
      <right style="thin">
        <color rgb="FF000000"/>
      </right>
      <top style="thin">
        <color auto="1"/>
      </top>
      <bottom style="thin">
        <color auto="1"/>
      </bottom>
      <diagonal/>
    </border>
    <border>
      <left style="thin">
        <color rgb="FF000000"/>
      </left>
      <right style="thin">
        <color indexed="64"/>
      </right>
      <top style="thin">
        <color rgb="FF000000"/>
      </top>
      <bottom style="thin">
        <color auto="1"/>
      </bottom>
      <diagonal/>
    </border>
  </borders>
  <cellStyleXfs count="2">
    <xf numFmtId="0" fontId="0" fillId="0" borderId="0"/>
    <xf numFmtId="9" fontId="3" fillId="0" borderId="0" applyFont="0" applyFill="0" applyBorder="0" applyAlignment="0" applyProtection="0"/>
  </cellStyleXfs>
  <cellXfs count="126">
    <xf numFmtId="0" fontId="0" fillId="0" borderId="0" xfId="0"/>
    <xf numFmtId="0" fontId="1" fillId="0" borderId="0" xfId="0" applyFont="1"/>
    <xf numFmtId="0" fontId="2" fillId="0" borderId="0" xfId="0" applyFont="1"/>
    <xf numFmtId="49" fontId="4" fillId="0" borderId="0" xfId="0" applyNumberFormat="1" applyFont="1" applyAlignment="1">
      <alignment horizontal="left" vertical="top"/>
    </xf>
    <xf numFmtId="49" fontId="1" fillId="0" borderId="2" xfId="0" applyNumberFormat="1" applyFont="1" applyBorder="1" applyAlignment="1">
      <alignment horizontal="center" vertical="center" wrapText="1"/>
    </xf>
    <xf numFmtId="164" fontId="1" fillId="0" borderId="0" xfId="0" applyNumberFormat="1" applyFont="1"/>
    <xf numFmtId="165" fontId="1" fillId="0" borderId="0" xfId="1" applyNumberFormat="1" applyFont="1" applyBorder="1"/>
    <xf numFmtId="0" fontId="4" fillId="0" borderId="5" xfId="0" applyFont="1" applyBorder="1"/>
    <xf numFmtId="164" fontId="1" fillId="0" borderId="5" xfId="0" applyNumberFormat="1" applyFont="1" applyBorder="1"/>
    <xf numFmtId="165" fontId="1" fillId="0" borderId="5" xfId="1" applyNumberFormat="1" applyFont="1" applyBorder="1"/>
    <xf numFmtId="0" fontId="7" fillId="0" borderId="0" xfId="0" applyFont="1"/>
    <xf numFmtId="49" fontId="5" fillId="0" borderId="2" xfId="0" applyNumberFormat="1" applyFont="1" applyBorder="1" applyAlignment="1">
      <alignment horizontal="center" vertical="center" wrapText="1"/>
    </xf>
    <xf numFmtId="49" fontId="8" fillId="0" borderId="0" xfId="0" applyNumberFormat="1" applyFont="1" applyAlignment="1">
      <alignment horizontal="left" vertical="top"/>
    </xf>
    <xf numFmtId="9" fontId="1" fillId="0" borderId="0" xfId="1" applyFont="1" applyFill="1" applyBorder="1"/>
    <xf numFmtId="9" fontId="6" fillId="0" borderId="0" xfId="1" applyFont="1" applyFill="1" applyBorder="1"/>
    <xf numFmtId="49" fontId="5" fillId="0" borderId="4" xfId="0" applyNumberFormat="1" applyFont="1" applyBorder="1" applyAlignment="1">
      <alignment horizontal="center" vertical="center" wrapText="1"/>
    </xf>
    <xf numFmtId="9" fontId="6" fillId="0" borderId="3" xfId="1" applyFont="1" applyFill="1" applyBorder="1"/>
    <xf numFmtId="0" fontId="1" fillId="0" borderId="1" xfId="0" applyFont="1" applyBorder="1"/>
    <xf numFmtId="49" fontId="1" fillId="0" borderId="6" xfId="0" applyNumberFormat="1" applyFont="1" applyBorder="1" applyAlignment="1">
      <alignment horizontal="center" vertical="center" wrapText="1"/>
    </xf>
    <xf numFmtId="9" fontId="1" fillId="0" borderId="1" xfId="1" applyFont="1" applyFill="1" applyBorder="1"/>
    <xf numFmtId="9" fontId="1" fillId="0" borderId="5" xfId="1" applyFont="1" applyFill="1" applyBorder="1"/>
    <xf numFmtId="9" fontId="6" fillId="0" borderId="5" xfId="1" applyFont="1" applyFill="1" applyBorder="1"/>
    <xf numFmtId="9" fontId="6" fillId="0" borderId="7" xfId="1" applyFont="1" applyFill="1" applyBorder="1"/>
    <xf numFmtId="9" fontId="1" fillId="0" borderId="8" xfId="1" applyFont="1" applyFill="1" applyBorder="1"/>
    <xf numFmtId="0" fontId="4" fillId="0" borderId="0" xfId="0" applyFont="1"/>
    <xf numFmtId="49" fontId="4" fillId="0" borderId="0" xfId="0" applyNumberFormat="1" applyFont="1" applyAlignment="1">
      <alignment horizontal="center" vertical="center" wrapText="1"/>
    </xf>
    <xf numFmtId="49" fontId="4" fillId="0" borderId="0" xfId="0" applyNumberFormat="1" applyFont="1" applyAlignment="1">
      <alignment vertical="center" wrapText="1"/>
    </xf>
    <xf numFmtId="49" fontId="1" fillId="0" borderId="9" xfId="0" applyNumberFormat="1" applyFont="1" applyBorder="1" applyAlignment="1">
      <alignment horizontal="center" vertical="center"/>
    </xf>
    <xf numFmtId="0" fontId="1" fillId="0" borderId="9" xfId="0" applyFont="1" applyBorder="1" applyAlignment="1">
      <alignment horizontal="right"/>
    </xf>
    <xf numFmtId="49" fontId="1" fillId="0" borderId="9" xfId="0" applyNumberFormat="1" applyFont="1" applyBorder="1" applyAlignment="1">
      <alignment horizontal="left" vertical="center"/>
    </xf>
    <xf numFmtId="49" fontId="1" fillId="0" borderId="0" xfId="0" applyNumberFormat="1" applyFont="1"/>
    <xf numFmtId="49" fontId="0" fillId="0" borderId="0" xfId="0" applyNumberFormat="1" applyAlignment="1">
      <alignment vertical="center" wrapText="1"/>
    </xf>
    <xf numFmtId="49" fontId="0" fillId="0" borderId="9" xfId="0" applyNumberFormat="1" applyBorder="1" applyAlignment="1">
      <alignment horizontal="center" vertical="center" wrapText="1"/>
    </xf>
    <xf numFmtId="49" fontId="0" fillId="0" borderId="9" xfId="0" applyNumberFormat="1" applyBorder="1" applyAlignment="1">
      <alignment horizontal="left" vertical="top" wrapText="1"/>
    </xf>
    <xf numFmtId="0" fontId="0" fillId="0" borderId="9" xfId="0" applyBorder="1" applyAlignment="1">
      <alignment horizontal="right" wrapText="1"/>
    </xf>
    <xf numFmtId="0" fontId="0" fillId="0" borderId="9" xfId="0" applyBorder="1" applyAlignment="1">
      <alignment horizontal="right"/>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0" fillId="0" borderId="6" xfId="0" applyNumberFormat="1" applyBorder="1" applyAlignment="1">
      <alignment horizontal="center" vertical="center"/>
    </xf>
    <xf numFmtId="0" fontId="0" fillId="0" borderId="12" xfId="0" applyBorder="1" applyAlignment="1">
      <alignment horizontal="right"/>
    </xf>
    <xf numFmtId="49" fontId="0" fillId="0" borderId="13" xfId="0" applyNumberFormat="1" applyBorder="1" applyAlignment="1">
      <alignment horizontal="center" vertical="center"/>
    </xf>
    <xf numFmtId="49" fontId="1" fillId="0" borderId="10" xfId="0" applyNumberFormat="1" applyFont="1" applyBorder="1" applyAlignment="1">
      <alignment horizontal="center" vertical="center"/>
    </xf>
    <xf numFmtId="0" fontId="1" fillId="0" borderId="12" xfId="0" applyFont="1" applyBorder="1" applyAlignment="1">
      <alignment horizontal="right"/>
    </xf>
    <xf numFmtId="0" fontId="1" fillId="0" borderId="17" xfId="0" applyFont="1" applyBorder="1"/>
    <xf numFmtId="0" fontId="1" fillId="0" borderId="2" xfId="0" applyFont="1" applyBorder="1"/>
    <xf numFmtId="0" fontId="1" fillId="0" borderId="12" xfId="0" applyFont="1" applyBorder="1" applyAlignment="1">
      <alignment horizontal="left" vertical="top"/>
    </xf>
    <xf numFmtId="0" fontId="1" fillId="0" borderId="18" xfId="0" applyFont="1" applyBorder="1"/>
    <xf numFmtId="0" fontId="1" fillId="0" borderId="19" xfId="0" applyFont="1" applyBorder="1"/>
    <xf numFmtId="0" fontId="1" fillId="0" borderId="20" xfId="0" applyFont="1" applyBorder="1"/>
    <xf numFmtId="49" fontId="1" fillId="0" borderId="6"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15" xfId="0" applyFont="1" applyBorder="1" applyAlignment="1">
      <alignment horizontal="right"/>
    </xf>
    <xf numFmtId="9" fontId="1" fillId="0" borderId="0" xfId="1" applyFont="1" applyFill="1" applyBorder="1" applyAlignment="1">
      <alignment horizontal="right"/>
    </xf>
    <xf numFmtId="0" fontId="0" fillId="0" borderId="23" xfId="0" applyBorder="1" applyAlignment="1">
      <alignment horizontal="right"/>
    </xf>
    <xf numFmtId="0" fontId="0" fillId="0" borderId="24" xfId="0" applyBorder="1" applyAlignment="1">
      <alignment horizontal="right"/>
    </xf>
    <xf numFmtId="0" fontId="0" fillId="0" borderId="25" xfId="0" applyBorder="1" applyAlignment="1">
      <alignment horizontal="right"/>
    </xf>
    <xf numFmtId="0" fontId="0" fillId="0" borderId="28" xfId="0" applyBorder="1" applyAlignment="1">
      <alignment horizontal="right"/>
    </xf>
    <xf numFmtId="0" fontId="0" fillId="0" borderId="29" xfId="0" applyBorder="1" applyAlignment="1">
      <alignment horizontal="right"/>
    </xf>
    <xf numFmtId="49" fontId="1" fillId="0" borderId="21" xfId="0" applyNumberFormat="1" applyFont="1" applyBorder="1" applyAlignment="1">
      <alignment horizontal="left" vertical="top"/>
    </xf>
    <xf numFmtId="0" fontId="1" fillId="0" borderId="24" xfId="0" applyFont="1" applyBorder="1" applyAlignment="1">
      <alignment horizontal="left" vertical="top"/>
    </xf>
    <xf numFmtId="0" fontId="1" fillId="0" borderId="25" xfId="0" applyFont="1" applyBorder="1" applyAlignment="1">
      <alignment horizontal="right"/>
    </xf>
    <xf numFmtId="49" fontId="1" fillId="0" borderId="26" xfId="0" applyNumberFormat="1" applyFont="1" applyBorder="1" applyAlignment="1">
      <alignment horizontal="left" vertical="top"/>
    </xf>
    <xf numFmtId="49" fontId="1" fillId="0" borderId="27" xfId="0" applyNumberFormat="1" applyFont="1" applyBorder="1" applyAlignment="1">
      <alignment horizontal="left" vertical="top"/>
    </xf>
    <xf numFmtId="0" fontId="1" fillId="0" borderId="29" xfId="0" applyFont="1" applyBorder="1" applyAlignment="1">
      <alignment horizontal="right"/>
    </xf>
    <xf numFmtId="0" fontId="1" fillId="0" borderId="22" xfId="0" applyFont="1" applyBorder="1" applyAlignment="1">
      <alignment horizontal="right"/>
    </xf>
    <xf numFmtId="0" fontId="1" fillId="0" borderId="23" xfId="0" applyFont="1" applyBorder="1" applyAlignment="1">
      <alignment horizontal="right"/>
    </xf>
    <xf numFmtId="0" fontId="1" fillId="0" borderId="24" xfId="0" applyFont="1" applyBorder="1" applyAlignment="1">
      <alignment horizontal="right"/>
    </xf>
    <xf numFmtId="0" fontId="1" fillId="0" borderId="28" xfId="0" applyFont="1" applyBorder="1" applyAlignment="1">
      <alignment horizontal="right"/>
    </xf>
    <xf numFmtId="49" fontId="1" fillId="0" borderId="30" xfId="0" applyNumberFormat="1" applyFont="1" applyBorder="1" applyAlignment="1">
      <alignment horizontal="left" vertical="top"/>
    </xf>
    <xf numFmtId="49" fontId="1" fillId="0" borderId="31" xfId="0" applyNumberFormat="1" applyFont="1" applyBorder="1" applyAlignment="1">
      <alignment horizontal="left" vertical="top"/>
    </xf>
    <xf numFmtId="49" fontId="1" fillId="0" borderId="32" xfId="0" applyNumberFormat="1" applyFont="1" applyBorder="1" applyAlignment="1">
      <alignment horizontal="left" vertical="top"/>
    </xf>
    <xf numFmtId="0" fontId="1" fillId="0" borderId="23" xfId="0" applyFont="1" applyBorder="1"/>
    <xf numFmtId="49" fontId="1" fillId="0" borderId="10" xfId="0" applyNumberFormat="1" applyFont="1" applyBorder="1"/>
    <xf numFmtId="49" fontId="0" fillId="0" borderId="33" xfId="0" applyNumberFormat="1" applyBorder="1" applyAlignment="1">
      <alignment horizontal="left" vertical="top"/>
    </xf>
    <xf numFmtId="0" fontId="1" fillId="0" borderId="34" xfId="0" applyFont="1" applyBorder="1" applyAlignment="1">
      <alignment horizontal="right"/>
    </xf>
    <xf numFmtId="49" fontId="1" fillId="0" borderId="36" xfId="0" applyNumberFormat="1" applyFont="1" applyBorder="1" applyAlignment="1">
      <alignment horizontal="center" vertical="center"/>
    </xf>
    <xf numFmtId="0" fontId="1" fillId="0" borderId="33" xfId="0" applyFont="1" applyBorder="1" applyAlignment="1">
      <alignment horizontal="right"/>
    </xf>
    <xf numFmtId="0" fontId="1" fillId="0" borderId="37" xfId="0" applyFont="1" applyBorder="1" applyAlignment="1">
      <alignment horizontal="right"/>
    </xf>
    <xf numFmtId="0" fontId="1" fillId="0" borderId="38" xfId="0" applyFont="1" applyBorder="1" applyAlignment="1">
      <alignment horizontal="right"/>
    </xf>
    <xf numFmtId="0" fontId="1" fillId="0" borderId="39" xfId="0" applyFont="1" applyBorder="1" applyAlignment="1">
      <alignment horizontal="right"/>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0" fontId="0" fillId="0" borderId="34" xfId="0" applyBorder="1" applyAlignment="1">
      <alignment horizontal="right"/>
    </xf>
    <xf numFmtId="0" fontId="0" fillId="0" borderId="39" xfId="0" applyBorder="1" applyAlignment="1">
      <alignment horizontal="right"/>
    </xf>
    <xf numFmtId="0" fontId="0" fillId="0" borderId="33" xfId="0" applyBorder="1" applyAlignment="1">
      <alignment horizontal="right"/>
    </xf>
    <xf numFmtId="49" fontId="0" fillId="0" borderId="38" xfId="0" applyNumberFormat="1" applyBorder="1" applyAlignment="1">
      <alignment horizontal="left" vertical="top"/>
    </xf>
    <xf numFmtId="0" fontId="1" fillId="0" borderId="34" xfId="0" applyFont="1" applyBorder="1" applyAlignment="1">
      <alignment horizontal="left" vertical="top"/>
    </xf>
    <xf numFmtId="49" fontId="1" fillId="0" borderId="39" xfId="0" applyNumberFormat="1" applyFont="1" applyBorder="1" applyAlignment="1">
      <alignment horizontal="center" vertical="center"/>
    </xf>
    <xf numFmtId="0" fontId="1" fillId="0" borderId="41" xfId="0" applyFont="1" applyBorder="1" applyAlignment="1">
      <alignment horizontal="right"/>
    </xf>
    <xf numFmtId="0" fontId="1" fillId="0" borderId="43" xfId="0" applyFont="1" applyBorder="1" applyAlignment="1">
      <alignment horizontal="center" vertical="center"/>
    </xf>
    <xf numFmtId="0" fontId="1" fillId="0" borderId="44" xfId="0"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50" xfId="0" applyFont="1" applyBorder="1" applyAlignment="1">
      <alignment horizontal="right"/>
    </xf>
    <xf numFmtId="0" fontId="5" fillId="0" borderId="0" xfId="0" applyFont="1" applyAlignment="1">
      <alignment horizontal="center"/>
    </xf>
    <xf numFmtId="0" fontId="5" fillId="0" borderId="3"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49" fontId="4"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9" xfId="0" applyBorder="1" applyAlignment="1">
      <alignment horizontal="left" wrapText="1"/>
    </xf>
    <xf numFmtId="49" fontId="0" fillId="0" borderId="9" xfId="0" applyNumberFormat="1" applyBorder="1" applyAlignment="1">
      <alignment horizontal="left" wrapText="1"/>
    </xf>
    <xf numFmtId="0" fontId="0" fillId="0" borderId="40"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4" xfId="0" applyBorder="1" applyAlignment="1">
      <alignment horizontal="left"/>
    </xf>
    <xf numFmtId="49" fontId="0" fillId="0" borderId="26" xfId="0" applyNumberFormat="1" applyBorder="1" applyAlignment="1">
      <alignment horizontal="left" vertical="top"/>
    </xf>
    <xf numFmtId="49" fontId="0" fillId="0" borderId="27" xfId="0" applyNumberFormat="1" applyBorder="1" applyAlignment="1">
      <alignment horizontal="left" vertical="top"/>
    </xf>
    <xf numFmtId="0" fontId="1" fillId="0" borderId="9" xfId="0" applyFont="1" applyBorder="1" applyAlignment="1">
      <alignment horizontal="center" vertical="center"/>
    </xf>
    <xf numFmtId="49" fontId="1" fillId="0" borderId="0" xfId="0" applyNumberFormat="1" applyFont="1" applyAlignment="1">
      <alignment horizontal="center" vertical="center" wrapText="1"/>
    </xf>
    <xf numFmtId="0" fontId="1" fillId="0" borderId="51" xfId="0" applyFont="1" applyBorder="1" applyAlignment="1">
      <alignment horizontal="left"/>
    </xf>
    <xf numFmtId="0" fontId="1" fillId="0" borderId="43" xfId="0" applyFont="1" applyBorder="1" applyAlignment="1">
      <alignment horizontal="left"/>
    </xf>
    <xf numFmtId="0" fontId="1" fillId="0" borderId="26" xfId="0" applyFont="1" applyBorder="1" applyAlignment="1">
      <alignment horizontal="left"/>
    </xf>
    <xf numFmtId="0" fontId="1" fillId="0" borderId="42" xfId="0" applyFont="1" applyBorder="1" applyAlignment="1">
      <alignment horizontal="left"/>
    </xf>
    <xf numFmtId="0" fontId="1" fillId="0" borderId="40" xfId="0" applyFont="1" applyBorder="1" applyAlignment="1">
      <alignment horizontal="left"/>
    </xf>
    <xf numFmtId="0" fontId="1" fillId="0" borderId="16" xfId="0" applyFont="1" applyBorder="1" applyAlignment="1">
      <alignment horizontal="left"/>
    </xf>
    <xf numFmtId="49" fontId="1" fillId="0" borderId="14" xfId="0" applyNumberFormat="1" applyFont="1" applyBorder="1" applyAlignment="1">
      <alignment horizontal="center" vertical="center"/>
    </xf>
    <xf numFmtId="0" fontId="1" fillId="0" borderId="35" xfId="0" applyFont="1" applyBorder="1" applyAlignment="1">
      <alignment horizontal="center" vertical="center"/>
    </xf>
    <xf numFmtId="49" fontId="1" fillId="0" borderId="35" xfId="0" applyNumberFormat="1" applyFont="1" applyBorder="1" applyAlignment="1">
      <alignment horizontal="center" vertical="center"/>
    </xf>
    <xf numFmtId="0" fontId="1" fillId="0" borderId="11" xfId="0" applyFont="1" applyBorder="1" applyAlignment="1">
      <alignment horizontal="center" vertical="center"/>
    </xf>
    <xf numFmtId="0" fontId="1" fillId="0" borderId="36" xfId="0" applyFont="1" applyBorder="1" applyAlignment="1">
      <alignment horizontal="center" vertical="center"/>
    </xf>
  </cellXfs>
  <cellStyles count="2">
    <cellStyle name="Normal" xfId="0" builtinId="0"/>
    <cellStyle name="Per 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manualLayout>
          <c:layoutTarget val="inner"/>
          <c:xMode val="edge"/>
          <c:yMode val="edge"/>
          <c:x val="0.28457239720034994"/>
          <c:y val="0.21412452504808741"/>
          <c:w val="0.44029595909886265"/>
          <c:h val="0.70447353455818018"/>
        </c:manualLayout>
      </c:layout>
      <c:pieChart>
        <c:varyColors val="1"/>
        <c:ser>
          <c:idx val="0"/>
          <c:order val="0"/>
          <c:dLbls>
            <c:dLbl>
              <c:idx val="0"/>
              <c:layout>
                <c:manualLayout>
                  <c:x val="0.1467155595846929"/>
                  <c:y val="-8.125737892871694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AA7-4946-9B60-C4C2026D67E2}"/>
                </c:ext>
              </c:extLst>
            </c:dLbl>
            <c:dLbl>
              <c:idx val="1"/>
              <c:layout>
                <c:manualLayout>
                  <c:x val="5.3410128626430957E-2"/>
                  <c:y val="1.218984811014146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AA7-4946-9B60-C4C2026D67E2}"/>
                </c:ext>
              </c:extLst>
            </c:dLbl>
            <c:dLbl>
              <c:idx val="2"/>
              <c:layout>
                <c:manualLayout>
                  <c:x val="4.3137556379814576E-2"/>
                  <c:y val="2.000663274491410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AA7-4946-9B60-C4C2026D67E2}"/>
                </c:ext>
              </c:extLst>
            </c:dLbl>
            <c:dLbl>
              <c:idx val="3"/>
              <c:layout>
                <c:manualLayout>
                  <c:x val="3.5176266233820093E-2"/>
                  <c:y val="-5.412073490813648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AA7-4946-9B60-C4C2026D67E2}"/>
                </c:ext>
              </c:extLst>
            </c:dLbl>
            <c:dLbl>
              <c:idx val="4"/>
              <c:layout>
                <c:manualLayout>
                  <c:x val="-5.4626058132378724E-2"/>
                  <c:y val="-5.115646645252375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AA7-4946-9B60-C4C2026D67E2}"/>
                </c:ext>
              </c:extLst>
            </c:dLbl>
            <c:dLbl>
              <c:idx val="7"/>
              <c:layout>
                <c:manualLayout>
                  <c:x val="1.1754849203176347E-2"/>
                  <c:y val="-1.613140415209831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AA7-4946-9B60-C4C2026D67E2}"/>
                </c:ext>
              </c:extLst>
            </c:dLbl>
            <c:dLbl>
              <c:idx val="9"/>
              <c:layout>
                <c:manualLayout>
                  <c:x val="-2.4905404665652563E-3"/>
                  <c:y val="-8.122743682310469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AA7-4946-9B60-C4C2026D67E2}"/>
                </c:ext>
              </c:extLst>
            </c:dLbl>
            <c:numFmt formatCode="0.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'Z1. Input tables (Assets)'!$C$4:$L$4</c:f>
              <c:strCache>
                <c:ptCount val="10"/>
                <c:pt idx="0">
                  <c:v>Property (other than for own use)</c:v>
                </c:pt>
                <c:pt idx="1">
                  <c:v>Holdings in related undertakings, including participations</c:v>
                </c:pt>
                <c:pt idx="2">
                  <c:v>Equities</c:v>
                </c:pt>
                <c:pt idx="3">
                  <c:v>Government Bonds</c:v>
                </c:pt>
                <c:pt idx="4">
                  <c:v>Corporate Bonds</c:v>
                </c:pt>
                <c:pt idx="5">
                  <c:v>Structured notes</c:v>
                </c:pt>
                <c:pt idx="6">
                  <c:v>Collateralised securities</c:v>
                </c:pt>
                <c:pt idx="7">
                  <c:v>Collective Investments Undertakings</c:v>
                </c:pt>
                <c:pt idx="8">
                  <c:v>Derivatives</c:v>
                </c:pt>
                <c:pt idx="9">
                  <c:v>Deposits other than cash equivalents</c:v>
                </c:pt>
              </c:strCache>
            </c:strRef>
          </c:cat>
          <c:val>
            <c:numRef>
              <c:f>'Z1. Input tables (Assets)'!$C$5:$L$5</c:f>
              <c:numCache>
                <c:formatCode>General</c:formatCode>
                <c:ptCount val="10"/>
                <c:pt idx="0">
                  <c:v>114039.85</c:v>
                </c:pt>
                <c:pt idx="1">
                  <c:v>1083074.44</c:v>
                </c:pt>
                <c:pt idx="2">
                  <c:v>188794.15</c:v>
                </c:pt>
                <c:pt idx="3">
                  <c:v>1616043.73</c:v>
                </c:pt>
                <c:pt idx="4">
                  <c:v>1453609.34</c:v>
                </c:pt>
                <c:pt idx="5">
                  <c:v>91063.1</c:v>
                </c:pt>
                <c:pt idx="6">
                  <c:v>27324.13</c:v>
                </c:pt>
                <c:pt idx="7">
                  <c:v>1353819.25</c:v>
                </c:pt>
                <c:pt idx="8">
                  <c:v>124176.99</c:v>
                </c:pt>
                <c:pt idx="9">
                  <c:v>43184.76</c:v>
                </c:pt>
              </c:numCache>
            </c:numRef>
          </c:val>
          <c:extLst>
            <c:ext xmlns:c16="http://schemas.microsoft.com/office/drawing/2014/chart" uri="{C3380CC4-5D6E-409C-BE32-E72D297353CC}">
              <c16:uniqueId val="{00000007-FAA7-4946-9B60-C4C2026D67E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manualLayout>
          <c:layoutTarget val="inner"/>
          <c:xMode val="edge"/>
          <c:yMode val="edge"/>
          <c:x val="3.3070155947020181E-2"/>
          <c:y val="3.5951269365665575E-2"/>
          <c:w val="0.93750004827722389"/>
          <c:h val="0.92809746126866888"/>
        </c:manualLayout>
      </c:layout>
      <c:ofPieChart>
        <c:ofPieType val="pie"/>
        <c:varyColors val="1"/>
        <c:ser>
          <c:idx val="0"/>
          <c:order val="0"/>
          <c:dLbls>
            <c:dLbl>
              <c:idx val="2"/>
              <c:layout>
                <c:manualLayout>
                  <c:x val="9.7790988714973586E-3"/>
                  <c:y val="-8.87399252084639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8B6-4366-B6A1-49D701A3D6E3}"/>
                </c:ext>
              </c:extLst>
            </c:dLbl>
            <c:dLbl>
              <c:idx val="3"/>
              <c:layout>
                <c:manualLayout>
                  <c:x val="-0.10675722787287462"/>
                  <c:y val="0.1501488862564745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8B6-4366-B6A1-49D701A3D6E3}"/>
                </c:ext>
              </c:extLst>
            </c:dLbl>
            <c:dLbl>
              <c:idx val="6"/>
              <c:layout>
                <c:manualLayout>
                  <c:x val="-0.17577853138882116"/>
                  <c:y val="6.0483589993728655E-4"/>
                </c:manualLayout>
              </c:layout>
              <c:tx>
                <c:rich>
                  <a:bodyPr/>
                  <a:lstStyle/>
                  <a:p>
                    <a:r>
                      <a:rPr lang="en-US"/>
                      <a:t>Technical provisions
86.6%</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88B6-4366-B6A1-49D701A3D6E3}"/>
                </c:ext>
              </c:extLst>
            </c:dLbl>
            <c:numFmt formatCode="0.0%" sourceLinked="0"/>
            <c:spPr>
              <a:noFill/>
              <a:ln>
                <a:noFill/>
              </a:ln>
              <a:effectLst/>
            </c:sp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'Z2. Input table (Liab.)'!$B$16:$B$21</c:f>
              <c:strCache>
                <c:ptCount val="6"/>
                <c:pt idx="0">
                  <c:v>Technical provisions – non-life (excluding health)</c:v>
                </c:pt>
                <c:pt idx="1">
                  <c:v>Technical provisions - health (similar to non-life)</c:v>
                </c:pt>
                <c:pt idx="2">
                  <c:v>Technical provisions - health (similar to life)</c:v>
                </c:pt>
                <c:pt idx="3">
                  <c:v>Technical provisions – life (excluding health and index-linked and unit-linked)</c:v>
                </c:pt>
                <c:pt idx="4">
                  <c:v>Technical provisions – index-linked and unit-linked</c:v>
                </c:pt>
                <c:pt idx="5">
                  <c:v>Other liabilities</c:v>
                </c:pt>
              </c:strCache>
            </c:strRef>
          </c:cat>
          <c:val>
            <c:numRef>
              <c:f>'Z2. Input table (Liab.)'!$C$16:$C$21</c:f>
              <c:numCache>
                <c:formatCode>General</c:formatCode>
                <c:ptCount val="6"/>
                <c:pt idx="0">
                  <c:v>666974.28</c:v>
                </c:pt>
                <c:pt idx="1">
                  <c:v>93268.7</c:v>
                </c:pt>
                <c:pt idx="2">
                  <c:v>399639.84</c:v>
                </c:pt>
                <c:pt idx="3">
                  <c:v>3638618.58</c:v>
                </c:pt>
                <c:pt idx="4">
                  <c:v>1965852.36</c:v>
                </c:pt>
                <c:pt idx="5">
                  <c:v>1044314.169999999</c:v>
                </c:pt>
              </c:numCache>
            </c:numRef>
          </c:val>
          <c:extLst>
            <c:ext xmlns:c16="http://schemas.microsoft.com/office/drawing/2014/chart" uri="{C3380CC4-5D6E-409C-BE32-E72D297353CC}">
              <c16:uniqueId val="{00000003-88B6-4366-B6A1-49D701A3D6E3}"/>
            </c:ext>
          </c:extLst>
        </c:ser>
        <c:dLbls>
          <c:dLblPos val="bestFit"/>
          <c:showLegendKey val="0"/>
          <c:showVal val="0"/>
          <c:showCatName val="1"/>
          <c:showSerName val="0"/>
          <c:showPercent val="1"/>
          <c:showBubbleSize val="0"/>
          <c:showLeaderLines val="1"/>
        </c:dLbls>
        <c:gapWidth val="100"/>
        <c:splitType val="cust"/>
        <c:custSplit>
          <c:secondPiePt val="0"/>
          <c:secondPiePt val="1"/>
          <c:secondPiePt val="2"/>
          <c:secondPiePt val="3"/>
          <c:secondPiePt val="4"/>
        </c:custSplit>
        <c:secondPieSize val="75"/>
        <c:serLines>
          <c:spPr>
            <a:ln>
              <a:solidFill>
                <a:schemeClr val="bg1">
                  <a:lumMod val="50000"/>
                </a:schemeClr>
              </a:solidFill>
            </a:ln>
          </c:spPr>
        </c:serLines>
      </c:ofPieChart>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1190542233357193"/>
          <c:y val="0.11783149929070491"/>
          <c:w val="0.73419783464566934"/>
          <c:h val="0.86837539476430348"/>
        </c:manualLayout>
      </c:layout>
      <c:barChart>
        <c:barDir val="bar"/>
        <c:grouping val="clustered"/>
        <c:varyColors val="0"/>
        <c:ser>
          <c:idx val="0"/>
          <c:order val="0"/>
          <c:invertIfNegative val="0"/>
          <c:cat>
            <c:strRef>
              <c:f>'Z3. Input table (GWP)'!$A$6:$A$35</c:f>
              <c:strCache>
                <c:ptCount val="30"/>
                <c:pt idx="0">
                  <c:v>FRANCE</c:v>
                </c:pt>
                <c:pt idx="1">
                  <c:v>GERMANY</c:v>
                </c:pt>
                <c:pt idx="2">
                  <c:v>NETHERLANDS</c:v>
                </c:pt>
                <c:pt idx="3">
                  <c:v>SPAIN</c:v>
                </c:pt>
                <c:pt idx="4">
                  <c:v>ITALY</c:v>
                </c:pt>
                <c:pt idx="5">
                  <c:v>IRELAND</c:v>
                </c:pt>
                <c:pt idx="6">
                  <c:v>BELGIUM</c:v>
                </c:pt>
                <c:pt idx="7">
                  <c:v>LUXEMBOURG</c:v>
                </c:pt>
                <c:pt idx="8">
                  <c:v>SWEDEN</c:v>
                </c:pt>
                <c:pt idx="9">
                  <c:v>AUSTRIA</c:v>
                </c:pt>
                <c:pt idx="10">
                  <c:v>POLAND</c:v>
                </c:pt>
                <c:pt idx="11">
                  <c:v>DENMARK</c:v>
                </c:pt>
                <c:pt idx="12">
                  <c:v>NORWAY</c:v>
                </c:pt>
                <c:pt idx="13">
                  <c:v>CZECH REPUBLIC</c:v>
                </c:pt>
                <c:pt idx="14">
                  <c:v>PORTUGAL</c:v>
                </c:pt>
                <c:pt idx="15">
                  <c:v>FINLAND</c:v>
                </c:pt>
                <c:pt idx="16">
                  <c:v>MALTA</c:v>
                </c:pt>
                <c:pt idx="17">
                  <c:v>ROMANIA</c:v>
                </c:pt>
                <c:pt idx="18">
                  <c:v>GREECE</c:v>
                </c:pt>
                <c:pt idx="19">
                  <c:v>HUNGARY</c:v>
                </c:pt>
                <c:pt idx="20">
                  <c:v>SLOVENIA</c:v>
                </c:pt>
                <c:pt idx="21">
                  <c:v>LIECHTENSTEIN</c:v>
                </c:pt>
                <c:pt idx="22">
                  <c:v>BULGARIA</c:v>
                </c:pt>
                <c:pt idx="23">
                  <c:v>CROATIA</c:v>
                </c:pt>
                <c:pt idx="24">
                  <c:v>SLOVAKIA</c:v>
                </c:pt>
                <c:pt idx="25">
                  <c:v>LITHUANIA</c:v>
                </c:pt>
                <c:pt idx="26">
                  <c:v>CYPRUS</c:v>
                </c:pt>
                <c:pt idx="27">
                  <c:v>ESTONIA</c:v>
                </c:pt>
                <c:pt idx="28">
                  <c:v>ICELAND</c:v>
                </c:pt>
                <c:pt idx="29">
                  <c:v>LATVIA</c:v>
                </c:pt>
              </c:strCache>
            </c:strRef>
          </c:cat>
          <c:val>
            <c:numRef>
              <c:f>'Z3. Input table (GWP)'!$C$6:$C$35</c:f>
              <c:numCache>
                <c:formatCode>General</c:formatCode>
                <c:ptCount val="30"/>
                <c:pt idx="0">
                  <c:v>120719.64</c:v>
                </c:pt>
                <c:pt idx="1">
                  <c:v>94181.05</c:v>
                </c:pt>
                <c:pt idx="2">
                  <c:v>66081.279999999999</c:v>
                </c:pt>
                <c:pt idx="3">
                  <c:v>36417.17</c:v>
                </c:pt>
                <c:pt idx="4">
                  <c:v>35799.72</c:v>
                </c:pt>
                <c:pt idx="5">
                  <c:v>27270.85</c:v>
                </c:pt>
                <c:pt idx="6">
                  <c:v>23400.880000000001</c:v>
                </c:pt>
                <c:pt idx="7">
                  <c:v>15015.79</c:v>
                </c:pt>
                <c:pt idx="8">
                  <c:v>11367.07</c:v>
                </c:pt>
                <c:pt idx="9">
                  <c:v>11332.49</c:v>
                </c:pt>
                <c:pt idx="10">
                  <c:v>10338.69</c:v>
                </c:pt>
                <c:pt idx="11">
                  <c:v>10138.700000000001</c:v>
                </c:pt>
                <c:pt idx="12">
                  <c:v>7565.27</c:v>
                </c:pt>
                <c:pt idx="13">
                  <c:v>5511.3</c:v>
                </c:pt>
                <c:pt idx="14">
                  <c:v>5358.87</c:v>
                </c:pt>
                <c:pt idx="15">
                  <c:v>3923.19</c:v>
                </c:pt>
                <c:pt idx="16">
                  <c:v>3541.95</c:v>
                </c:pt>
                <c:pt idx="17">
                  <c:v>2295.5</c:v>
                </c:pt>
                <c:pt idx="18">
                  <c:v>2221.64</c:v>
                </c:pt>
                <c:pt idx="19">
                  <c:v>2048.9699999999998</c:v>
                </c:pt>
                <c:pt idx="20">
                  <c:v>2010.58</c:v>
                </c:pt>
                <c:pt idx="21">
                  <c:v>1840.09</c:v>
                </c:pt>
                <c:pt idx="22">
                  <c:v>1436.32</c:v>
                </c:pt>
                <c:pt idx="23">
                  <c:v>1260.9100000000001</c:v>
                </c:pt>
                <c:pt idx="24">
                  <c:v>1075.01</c:v>
                </c:pt>
                <c:pt idx="25">
                  <c:v>715.01</c:v>
                </c:pt>
                <c:pt idx="26">
                  <c:v>695.41</c:v>
                </c:pt>
                <c:pt idx="27">
                  <c:v>674.5</c:v>
                </c:pt>
                <c:pt idx="28">
                  <c:v>520.77</c:v>
                </c:pt>
                <c:pt idx="29">
                  <c:v>351.54</c:v>
                </c:pt>
              </c:numCache>
            </c:numRef>
          </c:val>
          <c:extLst>
            <c:ext xmlns:c16="http://schemas.microsoft.com/office/drawing/2014/chart" uri="{C3380CC4-5D6E-409C-BE32-E72D297353CC}">
              <c16:uniqueId val="{00000000-5671-4051-A164-CE5969C16487}"/>
            </c:ext>
          </c:extLst>
        </c:ser>
        <c:dLbls>
          <c:showLegendKey val="0"/>
          <c:showVal val="0"/>
          <c:showCatName val="0"/>
          <c:showSerName val="0"/>
          <c:showPercent val="0"/>
          <c:showBubbleSize val="0"/>
        </c:dLbls>
        <c:gapWidth val="150"/>
        <c:axId val="219702016"/>
        <c:axId val="219703552"/>
      </c:barChart>
      <c:catAx>
        <c:axId val="219702016"/>
        <c:scaling>
          <c:orientation val="maxMin"/>
        </c:scaling>
        <c:delete val="0"/>
        <c:axPos val="l"/>
        <c:numFmt formatCode="General" sourceLinked="0"/>
        <c:majorTickMark val="out"/>
        <c:minorTickMark val="none"/>
        <c:tickLblPos val="nextTo"/>
        <c:crossAx val="219703552"/>
        <c:crosses val="autoZero"/>
        <c:auto val="1"/>
        <c:lblAlgn val="ctr"/>
        <c:lblOffset val="100"/>
        <c:noMultiLvlLbl val="0"/>
      </c:catAx>
      <c:valAx>
        <c:axId val="219703552"/>
        <c:scaling>
          <c:orientation val="minMax"/>
        </c:scaling>
        <c:delete val="0"/>
        <c:axPos val="t"/>
        <c:majorGridlines/>
        <c:title>
          <c:tx>
            <c:rich>
              <a:bodyPr/>
              <a:lstStyle/>
              <a:p>
                <a:pPr>
                  <a:defRPr/>
                </a:pPr>
                <a:r>
                  <a:rPr lang="en-GB"/>
                  <a:t>EUR millions</a:t>
                </a:r>
              </a:p>
            </c:rich>
          </c:tx>
          <c:layout>
            <c:manualLayout>
              <c:xMode val="edge"/>
              <c:yMode val="edge"/>
              <c:x val="0.85828233118587449"/>
              <c:y val="1.8390807926655432E-2"/>
            </c:manualLayout>
          </c:layout>
          <c:overlay val="0"/>
        </c:title>
        <c:numFmt formatCode="#,##0" sourceLinked="0"/>
        <c:majorTickMark val="out"/>
        <c:minorTickMark val="none"/>
        <c:tickLblPos val="nextTo"/>
        <c:crossAx val="2197020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1948117990932953"/>
          <c:y val="0.11783149929070491"/>
          <c:w val="0.72662207706991166"/>
          <c:h val="0.86837539476430348"/>
        </c:manualLayout>
      </c:layout>
      <c:barChart>
        <c:barDir val="bar"/>
        <c:grouping val="clustered"/>
        <c:varyColors val="0"/>
        <c:ser>
          <c:idx val="0"/>
          <c:order val="0"/>
          <c:invertIfNegative val="0"/>
          <c:cat>
            <c:strRef>
              <c:f>'Z3b. Input table (GWP Life)'!$A$2:$A$31</c:f>
              <c:strCache>
                <c:ptCount val="30"/>
                <c:pt idx="0">
                  <c:v>FRANCE</c:v>
                </c:pt>
                <c:pt idx="1">
                  <c:v>GERMANY</c:v>
                </c:pt>
                <c:pt idx="2">
                  <c:v>ITALY</c:v>
                </c:pt>
                <c:pt idx="3">
                  <c:v>IRELAND</c:v>
                </c:pt>
                <c:pt idx="4">
                  <c:v>DENMARK</c:v>
                </c:pt>
                <c:pt idx="5">
                  <c:v>SPAIN</c:v>
                </c:pt>
                <c:pt idx="6">
                  <c:v>LUXEMBOURG</c:v>
                </c:pt>
                <c:pt idx="7">
                  <c:v>SWEDEN</c:v>
                </c:pt>
                <c:pt idx="8">
                  <c:v>BELGIUM</c:v>
                </c:pt>
                <c:pt idx="9">
                  <c:v>NORWAY</c:v>
                </c:pt>
                <c:pt idx="10">
                  <c:v>NETHERLANDS</c:v>
                </c:pt>
                <c:pt idx="11">
                  <c:v>AUSTRIA</c:v>
                </c:pt>
                <c:pt idx="12">
                  <c:v>PORTUGAL</c:v>
                </c:pt>
                <c:pt idx="13">
                  <c:v>POLAND</c:v>
                </c:pt>
                <c:pt idx="14">
                  <c:v>FINLAND</c:v>
                </c:pt>
                <c:pt idx="15">
                  <c:v>MALTA</c:v>
                </c:pt>
                <c:pt idx="16">
                  <c:v>GREECE</c:v>
                </c:pt>
                <c:pt idx="17">
                  <c:v>LIECHTENSTEIN</c:v>
                </c:pt>
                <c:pt idx="18">
                  <c:v>CZECH REPUBLIC</c:v>
                </c:pt>
                <c:pt idx="19">
                  <c:v>HUNGARY</c:v>
                </c:pt>
                <c:pt idx="20">
                  <c:v>SLOVAKIA</c:v>
                </c:pt>
                <c:pt idx="21">
                  <c:v>SLOVENIA</c:v>
                </c:pt>
                <c:pt idx="22">
                  <c:v>CYPRUS</c:v>
                </c:pt>
                <c:pt idx="23">
                  <c:v>ROMANIA</c:v>
                </c:pt>
                <c:pt idx="24">
                  <c:v>CROATIA</c:v>
                </c:pt>
                <c:pt idx="25">
                  <c:v>ESTONIA</c:v>
                </c:pt>
                <c:pt idx="26">
                  <c:v>BULGARIA</c:v>
                </c:pt>
                <c:pt idx="27">
                  <c:v>LITHUANIA</c:v>
                </c:pt>
                <c:pt idx="28">
                  <c:v>LATVIA</c:v>
                </c:pt>
                <c:pt idx="29">
                  <c:v>ICELAND</c:v>
                </c:pt>
              </c:strCache>
            </c:strRef>
          </c:cat>
          <c:val>
            <c:numRef>
              <c:f>'Z3b. Input table (GWP Life)'!$F$2:$F$31</c:f>
              <c:numCache>
                <c:formatCode>General</c:formatCode>
                <c:ptCount val="30"/>
                <c:pt idx="0">
                  <c:v>174200.86</c:v>
                </c:pt>
                <c:pt idx="1">
                  <c:v>156950.82</c:v>
                </c:pt>
                <c:pt idx="2">
                  <c:v>95754.13</c:v>
                </c:pt>
                <c:pt idx="3">
                  <c:v>48828.86</c:v>
                </c:pt>
                <c:pt idx="4">
                  <c:v>30379.93</c:v>
                </c:pt>
                <c:pt idx="5">
                  <c:v>26550.79</c:v>
                </c:pt>
                <c:pt idx="6">
                  <c:v>26347.93</c:v>
                </c:pt>
                <c:pt idx="7">
                  <c:v>26220.53</c:v>
                </c:pt>
                <c:pt idx="8">
                  <c:v>17396.23</c:v>
                </c:pt>
                <c:pt idx="9">
                  <c:v>15183.69</c:v>
                </c:pt>
                <c:pt idx="10">
                  <c:v>14611.68</c:v>
                </c:pt>
                <c:pt idx="11">
                  <c:v>7965.65</c:v>
                </c:pt>
                <c:pt idx="12">
                  <c:v>5793.81</c:v>
                </c:pt>
                <c:pt idx="13">
                  <c:v>4393.45</c:v>
                </c:pt>
                <c:pt idx="14">
                  <c:v>4377.87</c:v>
                </c:pt>
                <c:pt idx="15">
                  <c:v>3101.47</c:v>
                </c:pt>
                <c:pt idx="16">
                  <c:v>2435.9</c:v>
                </c:pt>
                <c:pt idx="17">
                  <c:v>2155.23</c:v>
                </c:pt>
                <c:pt idx="18">
                  <c:v>1926.26</c:v>
                </c:pt>
                <c:pt idx="19">
                  <c:v>1484.14</c:v>
                </c:pt>
                <c:pt idx="20">
                  <c:v>738.67</c:v>
                </c:pt>
                <c:pt idx="21">
                  <c:v>543.85</c:v>
                </c:pt>
                <c:pt idx="22">
                  <c:v>502.92</c:v>
                </c:pt>
                <c:pt idx="23">
                  <c:v>470.63</c:v>
                </c:pt>
                <c:pt idx="24">
                  <c:v>421.08</c:v>
                </c:pt>
                <c:pt idx="25">
                  <c:v>282.31</c:v>
                </c:pt>
                <c:pt idx="26">
                  <c:v>231.38</c:v>
                </c:pt>
                <c:pt idx="27">
                  <c:v>157.96</c:v>
                </c:pt>
                <c:pt idx="28">
                  <c:v>106.94</c:v>
                </c:pt>
                <c:pt idx="29">
                  <c:v>51.85</c:v>
                </c:pt>
              </c:numCache>
            </c:numRef>
          </c:val>
          <c:extLst>
            <c:ext xmlns:c16="http://schemas.microsoft.com/office/drawing/2014/chart" uri="{C3380CC4-5D6E-409C-BE32-E72D297353CC}">
              <c16:uniqueId val="{00000000-3814-4FD1-99E7-15AC14415DF0}"/>
            </c:ext>
          </c:extLst>
        </c:ser>
        <c:dLbls>
          <c:showLegendKey val="0"/>
          <c:showVal val="0"/>
          <c:showCatName val="0"/>
          <c:showSerName val="0"/>
          <c:showPercent val="0"/>
          <c:showBubbleSize val="0"/>
        </c:dLbls>
        <c:gapWidth val="150"/>
        <c:axId val="219744128"/>
        <c:axId val="219745664"/>
      </c:barChart>
      <c:catAx>
        <c:axId val="219744128"/>
        <c:scaling>
          <c:orientation val="maxMin"/>
        </c:scaling>
        <c:delete val="0"/>
        <c:axPos val="l"/>
        <c:numFmt formatCode="General" sourceLinked="0"/>
        <c:majorTickMark val="out"/>
        <c:minorTickMark val="none"/>
        <c:tickLblPos val="nextTo"/>
        <c:crossAx val="219745664"/>
        <c:crosses val="autoZero"/>
        <c:auto val="1"/>
        <c:lblAlgn val="ctr"/>
        <c:lblOffset val="100"/>
        <c:noMultiLvlLbl val="0"/>
      </c:catAx>
      <c:valAx>
        <c:axId val="219745664"/>
        <c:scaling>
          <c:orientation val="minMax"/>
        </c:scaling>
        <c:delete val="0"/>
        <c:axPos val="t"/>
        <c:majorGridlines/>
        <c:title>
          <c:tx>
            <c:rich>
              <a:bodyPr/>
              <a:lstStyle/>
              <a:p>
                <a:pPr>
                  <a:defRPr/>
                </a:pPr>
                <a:r>
                  <a:rPr lang="en-GB"/>
                  <a:t>EUR millions</a:t>
                </a:r>
              </a:p>
            </c:rich>
          </c:tx>
          <c:layout>
            <c:manualLayout>
              <c:xMode val="edge"/>
              <c:yMode val="edge"/>
              <c:x val="0.85828233118587449"/>
              <c:y val="1.8390807926655432E-2"/>
            </c:manualLayout>
          </c:layout>
          <c:overlay val="0"/>
        </c:title>
        <c:numFmt formatCode="#,##0" sourceLinked="0"/>
        <c:majorTickMark val="out"/>
        <c:minorTickMark val="none"/>
        <c:tickLblPos val="nextTo"/>
        <c:crossAx val="2197441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0</xdr:colOff>
      <xdr:row>24</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14</xdr:col>
      <xdr:colOff>0</xdr:colOff>
      <xdr:row>50</xdr:row>
      <xdr:rowOff>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52</xdr:row>
      <xdr:rowOff>0</xdr:rowOff>
    </xdr:from>
    <xdr:to>
      <xdr:col>12</xdr:col>
      <xdr:colOff>0</xdr:colOff>
      <xdr:row>83</xdr:row>
      <xdr:rowOff>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86</xdr:row>
      <xdr:rowOff>0</xdr:rowOff>
    </xdr:from>
    <xdr:to>
      <xdr:col>12</xdr:col>
      <xdr:colOff>0</xdr:colOff>
      <xdr:row>117</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A_Life_premiums_CSV_file_for_acc_note" connectionId="1" xr16:uid="{00000000-0016-0000-05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86"/>
  <sheetViews>
    <sheetView tabSelected="1" workbookViewId="0">
      <selection activeCell="Q15" sqref="Q15"/>
    </sheetView>
  </sheetViews>
  <sheetFormatPr defaultRowHeight="15" x14ac:dyDescent="0.25"/>
  <sheetData>
    <row r="1" spans="2:2" x14ac:dyDescent="0.25">
      <c r="B1" s="2" t="s">
        <v>130</v>
      </c>
    </row>
    <row r="27" spans="2:2" x14ac:dyDescent="0.25">
      <c r="B27" s="2" t="s">
        <v>129</v>
      </c>
    </row>
    <row r="52" spans="2:3" x14ac:dyDescent="0.25">
      <c r="B52" s="2" t="s">
        <v>131</v>
      </c>
      <c r="C52" t="s">
        <v>188</v>
      </c>
    </row>
    <row r="84" spans="2:2" x14ac:dyDescent="0.25">
      <c r="B84" s="2"/>
    </row>
    <row r="86" spans="2:2" x14ac:dyDescent="0.25">
      <c r="B86" t="s">
        <v>189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W38"/>
  <sheetViews>
    <sheetView showGridLines="0" workbookViewId="0">
      <selection activeCell="G21" sqref="G21"/>
    </sheetView>
  </sheetViews>
  <sheetFormatPr defaultColWidth="9.140625" defaultRowHeight="12.75" x14ac:dyDescent="0.2"/>
  <cols>
    <col min="1" max="1" width="9.140625" style="1"/>
    <col min="2" max="2" width="15.140625" style="1" bestFit="1" customWidth="1"/>
    <col min="3" max="3" width="14.140625" style="1" customWidth="1"/>
    <col min="4" max="4" width="12.140625" style="1" customWidth="1"/>
    <col min="5" max="5" width="14.140625" style="1" customWidth="1"/>
    <col min="6" max="6" width="12.140625" style="1" customWidth="1"/>
    <col min="7" max="7" width="14.140625" style="1" customWidth="1"/>
    <col min="8" max="8" width="12.140625" style="1" customWidth="1"/>
    <col min="9" max="9" width="14.140625" style="1" customWidth="1"/>
    <col min="10" max="10" width="9.140625" style="1"/>
    <col min="11" max="11" width="15.140625" style="1" bestFit="1" customWidth="1"/>
    <col min="12" max="12" width="10.85546875" style="1" customWidth="1"/>
    <col min="13" max="13" width="8.85546875" style="1" hidden="1" customWidth="1"/>
    <col min="14" max="16" width="8.85546875" style="1" customWidth="1"/>
    <col min="17" max="17" width="8.85546875" style="1" hidden="1" customWidth="1"/>
    <col min="18" max="18" width="9.140625" style="1"/>
    <col min="19" max="19" width="0" style="1" hidden="1" customWidth="1"/>
    <col min="20" max="22" width="9.140625" style="1"/>
    <col min="23" max="23" width="0" style="1" hidden="1" customWidth="1"/>
    <col min="24" max="16384" width="9.140625" style="1"/>
  </cols>
  <sheetData>
    <row r="1" spans="2:23" x14ac:dyDescent="0.2">
      <c r="B1" s="24" t="s">
        <v>127</v>
      </c>
      <c r="C1" s="24"/>
      <c r="D1" s="24"/>
      <c r="E1" s="24"/>
      <c r="F1" s="24"/>
      <c r="G1" s="24"/>
      <c r="H1" s="24"/>
      <c r="I1" s="24"/>
      <c r="J1" s="24"/>
      <c r="K1" s="24" t="s">
        <v>128</v>
      </c>
    </row>
    <row r="2" spans="2:23" x14ac:dyDescent="0.2">
      <c r="K2" s="10"/>
      <c r="L2" s="100" t="s">
        <v>100</v>
      </c>
      <c r="M2" s="100"/>
      <c r="N2" s="100"/>
      <c r="O2" s="100"/>
      <c r="P2" s="100"/>
      <c r="Q2" s="101"/>
      <c r="R2" s="102" t="s">
        <v>101</v>
      </c>
      <c r="S2" s="100"/>
      <c r="T2" s="100"/>
      <c r="U2" s="100"/>
      <c r="V2" s="100"/>
      <c r="W2" s="100"/>
    </row>
    <row r="3" spans="2:23" ht="38.25" customHeight="1" x14ac:dyDescent="0.2">
      <c r="C3" s="103" t="s">
        <v>54</v>
      </c>
      <c r="D3" s="103"/>
      <c r="E3" s="103" t="s">
        <v>55</v>
      </c>
      <c r="F3" s="103"/>
      <c r="G3" s="103" t="s">
        <v>57</v>
      </c>
      <c r="H3" s="103"/>
      <c r="I3" s="25" t="s">
        <v>56</v>
      </c>
      <c r="J3" s="26"/>
      <c r="K3" s="10"/>
      <c r="M3" s="98" t="s">
        <v>99</v>
      </c>
      <c r="N3" s="98"/>
      <c r="O3" s="98"/>
      <c r="P3" s="98"/>
      <c r="Q3" s="99"/>
      <c r="R3" s="17"/>
      <c r="S3" s="98" t="s">
        <v>99</v>
      </c>
      <c r="T3" s="98"/>
      <c r="U3" s="98"/>
      <c r="V3" s="98"/>
      <c r="W3" s="98"/>
    </row>
    <row r="4" spans="2:23" ht="25.5" x14ac:dyDescent="0.2">
      <c r="C4" s="4" t="s">
        <v>58</v>
      </c>
      <c r="D4" s="4" t="s">
        <v>59</v>
      </c>
      <c r="E4" s="4" t="s">
        <v>58</v>
      </c>
      <c r="F4" s="4" t="s">
        <v>59</v>
      </c>
      <c r="G4" s="4" t="s">
        <v>58</v>
      </c>
      <c r="H4" s="4" t="s">
        <v>59</v>
      </c>
      <c r="I4" s="4" t="s">
        <v>58</v>
      </c>
      <c r="K4" s="10"/>
      <c r="L4" s="4" t="s">
        <v>98</v>
      </c>
      <c r="M4" s="11" t="s">
        <v>93</v>
      </c>
      <c r="N4" s="11" t="s">
        <v>94</v>
      </c>
      <c r="O4" s="11" t="s">
        <v>95</v>
      </c>
      <c r="P4" s="11" t="s">
        <v>96</v>
      </c>
      <c r="Q4" s="15" t="s">
        <v>97</v>
      </c>
      <c r="R4" s="18" t="s">
        <v>98</v>
      </c>
      <c r="S4" s="11" t="s">
        <v>93</v>
      </c>
      <c r="T4" s="11" t="s">
        <v>94</v>
      </c>
      <c r="U4" s="11" t="s">
        <v>95</v>
      </c>
      <c r="V4" s="11" t="s">
        <v>96</v>
      </c>
      <c r="W4" s="11" t="s">
        <v>97</v>
      </c>
    </row>
    <row r="5" spans="2:23" x14ac:dyDescent="0.2">
      <c r="B5" s="3" t="s">
        <v>20</v>
      </c>
      <c r="C5" s="5">
        <f>VLOOKUP(B5,'Z1. Input tables (Assets)'!$P$5:$S$35,2,FALSE)</f>
        <v>95278.58</v>
      </c>
      <c r="D5" s="6">
        <f>C5/SUM(C5,E5,G5)</f>
        <v>0.74532479294790832</v>
      </c>
      <c r="E5" s="5">
        <f>VLOOKUP(B5,'Z1. Input tables (Assets)'!$P$5:$S$35,3,FALSE)</f>
        <v>15478.62</v>
      </c>
      <c r="F5" s="6">
        <f>E5/SUM(C5,E5,G5)</f>
        <v>0.12108282099312724</v>
      </c>
      <c r="G5" s="5">
        <f>VLOOKUP(B5,'Z1. Input tables (Assets)'!$P$5:$S$35,4,FALSE)-SUM(E5,C5)</f>
        <v>17077.78</v>
      </c>
      <c r="H5" s="6">
        <f>G5/SUM(C5,E5,G5)</f>
        <v>0.13359238605896445</v>
      </c>
      <c r="I5" s="5">
        <f>VLOOKUP(B5,'Z1. Input tables (Assets)'!$P$5:$S$35,4,FALSE)</f>
        <v>127834.98</v>
      </c>
      <c r="K5" s="12" t="s">
        <v>20</v>
      </c>
      <c r="L5" s="13">
        <f>VLOOKUP($K5,'Z4. Input table (SCR and MCR)'!$A$5:$M$34,8,FALSE)</f>
        <v>3.12</v>
      </c>
      <c r="M5" s="14">
        <f>VLOOKUP($K5,'Z4. Input table (SCR and MCR)'!$A$5:$M$34,8,FALSE)</f>
        <v>3.12</v>
      </c>
      <c r="N5" s="14">
        <f>VLOOKUP($K5,'Z4. Input table (SCR and MCR)'!$A$5:$M$34,10,FALSE)</f>
        <v>2.29</v>
      </c>
      <c r="O5" s="14">
        <f>VLOOKUP($K5,'Z4. Input table (SCR and MCR)'!$A$5:$M$34,11,FALSE)</f>
        <v>2.58</v>
      </c>
      <c r="P5" s="14">
        <f>VLOOKUP($K5,'Z4. Input table (SCR and MCR)'!$A$5:$M$34,12,FALSE)</f>
        <v>3.17</v>
      </c>
      <c r="Q5" s="16" t="e">
        <f>'Z4. Input table (SCR and MCR)'!#REF!</f>
        <v>#REF!</v>
      </c>
      <c r="R5" s="19">
        <f>VLOOKUP($K5,'Z4. Input table (SCR and MCR)'!$A$5:$M$34,2,FALSE)</f>
        <v>10.039999999999999</v>
      </c>
      <c r="S5" s="13">
        <f>VLOOKUP($K5,'Z4. Input table (SCR and MCR)'!$A$5:$M$34,2,FALSE)</f>
        <v>10.039999999999999</v>
      </c>
      <c r="T5" s="14">
        <f>VLOOKUP($K5,'Z4. Input table (SCR and MCR)'!$A$5:$M$34,4,FALSE)</f>
        <v>6.67</v>
      </c>
      <c r="U5" s="14">
        <f>VLOOKUP($K5,'Z4. Input table (SCR and MCR)'!$A$5:$M$34,5,FALSE)</f>
        <v>8.99</v>
      </c>
      <c r="V5" s="14">
        <f>VLOOKUP($K5,'Z4. Input table (SCR and MCR)'!$A$5:$M$34,6,FALSE)</f>
        <v>10.51</v>
      </c>
      <c r="W5" s="13">
        <f>VLOOKUP($K5,'Z4. Input table (SCR and MCR)'!$A$5:$M$34,2,FALSE)</f>
        <v>10.039999999999999</v>
      </c>
    </row>
    <row r="6" spans="2:23" x14ac:dyDescent="0.2">
      <c r="B6" s="3" t="s">
        <v>21</v>
      </c>
      <c r="C6" s="5">
        <f>VLOOKUP(B6,'Z1. Input tables (Assets)'!$P$5:$S$35,2,FALSE)</f>
        <v>203876.27</v>
      </c>
      <c r="D6" s="6">
        <f t="shared" ref="D6:D18" si="0">C6/SUM(C6,E6,G6)</f>
        <v>0.62510647440090339</v>
      </c>
      <c r="E6" s="5">
        <f>VLOOKUP(B6,'Z1. Input tables (Assets)'!$P$5:$S$35,3,FALSE)</f>
        <v>45522.99</v>
      </c>
      <c r="F6" s="6">
        <f t="shared" ref="F6:F18" si="1">E6/SUM(C6,E6,G6)</f>
        <v>0.13957836183233871</v>
      </c>
      <c r="G6" s="5">
        <f>VLOOKUP(B6,'Z1. Input tables (Assets)'!$P$5:$S$35,4,FALSE)-SUM(E6,C6)</f>
        <v>76747.209999999992</v>
      </c>
      <c r="H6" s="6">
        <f t="shared" ref="H6:H18" si="2">G6/SUM(C6,E6,G6)</f>
        <v>0.23531516376675793</v>
      </c>
      <c r="I6" s="5">
        <f>VLOOKUP(B6,'Z1. Input tables (Assets)'!$P$5:$S$35,4,FALSE)</f>
        <v>326146.46999999997</v>
      </c>
      <c r="K6" s="12" t="s">
        <v>21</v>
      </c>
      <c r="L6" s="13">
        <f>VLOOKUP($K6,'Z4. Input table (SCR and MCR)'!$A$5:$M$34,8,FALSE)</f>
        <v>2.08</v>
      </c>
      <c r="M6" s="14">
        <f>VLOOKUP($K6,'Z4. Input table (SCR and MCR)'!$A$5:$M$34,8,FALSE)</f>
        <v>2.08</v>
      </c>
      <c r="N6" s="14">
        <f>VLOOKUP($K6,'Z4. Input table (SCR and MCR)'!$A$5:$M$34,10,FALSE)</f>
        <v>1.74</v>
      </c>
      <c r="O6" s="14">
        <f>VLOOKUP($K6,'Z4. Input table (SCR and MCR)'!$A$5:$M$34,11,FALSE)</f>
        <v>2.11</v>
      </c>
      <c r="P6" s="14">
        <f>VLOOKUP($K6,'Z4. Input table (SCR and MCR)'!$A$5:$M$34,12,FALSE)</f>
        <v>2.42</v>
      </c>
      <c r="Q6" s="16" t="e">
        <f>'Z4. Input table (SCR and MCR)'!#REF!</f>
        <v>#REF!</v>
      </c>
      <c r="R6" s="19">
        <f>VLOOKUP($K6,'Z4. Input table (SCR and MCR)'!$A$5:$M$34,2,FALSE)</f>
        <v>4.62</v>
      </c>
      <c r="S6" s="13">
        <f>VLOOKUP($K6,'Z4. Input table (SCR and MCR)'!$A$5:$M$34,2,FALSE)</f>
        <v>4.62</v>
      </c>
      <c r="T6" s="14">
        <f>VLOOKUP($K6,'Z4. Input table (SCR and MCR)'!$A$5:$M$34,4,FALSE)</f>
        <v>3.98</v>
      </c>
      <c r="U6" s="14">
        <f>VLOOKUP($K6,'Z4. Input table (SCR and MCR)'!$A$5:$M$34,5,FALSE)</f>
        <v>5.74</v>
      </c>
      <c r="V6" s="14">
        <f>VLOOKUP($K6,'Z4. Input table (SCR and MCR)'!$A$5:$M$34,6,FALSE)</f>
        <v>7.05</v>
      </c>
      <c r="W6" s="13" t="e">
        <f>'Z4. Input table (SCR and MCR)'!#REF!</f>
        <v>#REF!</v>
      </c>
    </row>
    <row r="7" spans="2:23" x14ac:dyDescent="0.2">
      <c r="B7" s="3" t="s">
        <v>22</v>
      </c>
      <c r="C7" s="5">
        <f>VLOOKUP(B7,'Z1. Input tables (Assets)'!$P$5:$S$35,2,FALSE)</f>
        <v>2989.72</v>
      </c>
      <c r="D7" s="6">
        <f t="shared" si="0"/>
        <v>0.63119270703581876</v>
      </c>
      <c r="E7" s="5">
        <f>VLOOKUP(B7,'Z1. Input tables (Assets)'!$P$5:$S$35,3,FALSE)</f>
        <v>383.13</v>
      </c>
      <c r="F7" s="6">
        <f t="shared" si="1"/>
        <v>8.0886792691835102E-2</v>
      </c>
      <c r="G7" s="5">
        <f>VLOOKUP(B7,'Z1. Input tables (Assets)'!$P$5:$S$35,4,FALSE)-SUM(E7,C7)</f>
        <v>1363.77</v>
      </c>
      <c r="H7" s="6">
        <f t="shared" si="2"/>
        <v>0.28792050027234611</v>
      </c>
      <c r="I7" s="5">
        <f>VLOOKUP(B7,'Z1. Input tables (Assets)'!$P$5:$S$35,4,FALSE)</f>
        <v>4736.62</v>
      </c>
      <c r="K7" s="12" t="s">
        <v>22</v>
      </c>
      <c r="L7" s="13">
        <f>VLOOKUP($K7,'Z4. Input table (SCR and MCR)'!$A$5:$M$34,8,FALSE)</f>
        <v>1.85</v>
      </c>
      <c r="M7" s="14">
        <f>VLOOKUP($K7,'Z4. Input table (SCR and MCR)'!$A$5:$M$34,8,FALSE)</f>
        <v>1.85</v>
      </c>
      <c r="N7" s="14">
        <f>VLOOKUP($K7,'Z4. Input table (SCR and MCR)'!$A$5:$M$34,10,FALSE)</f>
        <v>1.36</v>
      </c>
      <c r="O7" s="14">
        <f>VLOOKUP($K7,'Z4. Input table (SCR and MCR)'!$A$5:$M$34,11,FALSE)</f>
        <v>1.69</v>
      </c>
      <c r="P7" s="14">
        <f>VLOOKUP($K7,'Z4. Input table (SCR and MCR)'!$A$5:$M$34,12,FALSE)</f>
        <v>1.93</v>
      </c>
      <c r="Q7" s="16" t="e">
        <f>'Z4. Input table (SCR and MCR)'!#REF!</f>
        <v>#REF!</v>
      </c>
      <c r="R7" s="19">
        <f>VLOOKUP($K7,'Z4. Input table (SCR and MCR)'!$A$5:$M$34,2,FALSE)</f>
        <v>4.96</v>
      </c>
      <c r="S7" s="13">
        <f>VLOOKUP($K7,'Z4. Input table (SCR and MCR)'!$A$5:$M$34,2,FALSE)</f>
        <v>4.96</v>
      </c>
      <c r="T7" s="14">
        <f>VLOOKUP($K7,'Z4. Input table (SCR and MCR)'!$A$5:$M$34,4,FALSE)</f>
        <v>2.21</v>
      </c>
      <c r="U7" s="14">
        <f>VLOOKUP($K7,'Z4. Input table (SCR and MCR)'!$A$5:$M$34,5,FALSE)</f>
        <v>3.29</v>
      </c>
      <c r="V7" s="14">
        <f>VLOOKUP($K7,'Z4. Input table (SCR and MCR)'!$A$5:$M$34,6,FALSE)</f>
        <v>4.62</v>
      </c>
      <c r="W7" s="13" t="e">
        <f>'Z4. Input table (SCR and MCR)'!#REF!</f>
        <v>#REF!</v>
      </c>
    </row>
    <row r="8" spans="2:23" x14ac:dyDescent="0.2">
      <c r="B8" s="3" t="s">
        <v>23</v>
      </c>
      <c r="C8" s="5">
        <f>VLOOKUP(B8,'Z1. Input tables (Assets)'!$P$5:$S$35,2,FALSE)</f>
        <v>4260.32</v>
      </c>
      <c r="D8" s="6">
        <f t="shared" si="0"/>
        <v>0.73330143310073703</v>
      </c>
      <c r="E8" s="5">
        <f>VLOOKUP(B8,'Z1. Input tables (Assets)'!$P$5:$S$35,3,FALSE)</f>
        <v>269.29000000000002</v>
      </c>
      <c r="F8" s="6">
        <f t="shared" si="1"/>
        <v>4.6351152711462403E-2</v>
      </c>
      <c r="G8" s="5">
        <f>VLOOKUP(B8,'Z1. Input tables (Assets)'!$P$5:$S$35,4,FALSE)-SUM(E8,C8)</f>
        <v>1280.17</v>
      </c>
      <c r="H8" s="6">
        <f t="shared" si="2"/>
        <v>0.2203474141878006</v>
      </c>
      <c r="I8" s="5">
        <f>VLOOKUP(B8,'Z1. Input tables (Assets)'!$P$5:$S$35,4,FALSE)</f>
        <v>5809.78</v>
      </c>
      <c r="K8" s="12" t="s">
        <v>23</v>
      </c>
      <c r="L8" s="13">
        <f>VLOOKUP($K8,'Z4. Input table (SCR and MCR)'!$A$5:$M$34,8,FALSE)</f>
        <v>2.2599999999999998</v>
      </c>
      <c r="M8" s="14">
        <f>VLOOKUP($K8,'Z4. Input table (SCR and MCR)'!$A$5:$M$34,8,FALSE)</f>
        <v>2.2599999999999998</v>
      </c>
      <c r="N8" s="14">
        <f>VLOOKUP($K8,'Z4. Input table (SCR and MCR)'!$A$5:$M$34,10,FALSE)</f>
        <v>1.7</v>
      </c>
      <c r="O8" s="14">
        <f>VLOOKUP($K8,'Z4. Input table (SCR and MCR)'!$A$5:$M$34,11,FALSE)</f>
        <v>1.89</v>
      </c>
      <c r="P8" s="14">
        <f>VLOOKUP($K8,'Z4. Input table (SCR and MCR)'!$A$5:$M$34,12,FALSE)</f>
        <v>2.4300000000000002</v>
      </c>
      <c r="Q8" s="16" t="e">
        <f>'Z4. Input table (SCR and MCR)'!#REF!</f>
        <v>#REF!</v>
      </c>
      <c r="R8" s="19">
        <f>VLOOKUP($K8,'Z4. Input table (SCR and MCR)'!$A$5:$M$34,2,FALSE)</f>
        <v>7.06</v>
      </c>
      <c r="S8" s="13">
        <f>VLOOKUP($K8,'Z4. Input table (SCR and MCR)'!$A$5:$M$34,2,FALSE)</f>
        <v>7.06</v>
      </c>
      <c r="T8" s="14">
        <f>VLOOKUP($K8,'Z4. Input table (SCR and MCR)'!$A$5:$M$34,4,FALSE)</f>
        <v>3.56</v>
      </c>
      <c r="U8" s="14">
        <f>VLOOKUP($K8,'Z4. Input table (SCR and MCR)'!$A$5:$M$34,5,FALSE)</f>
        <v>4.9800000000000004</v>
      </c>
      <c r="V8" s="14">
        <f>VLOOKUP($K8,'Z4. Input table (SCR and MCR)'!$A$5:$M$34,6,FALSE)</f>
        <v>7.09</v>
      </c>
      <c r="W8" s="13" t="e">
        <f>'Z4. Input table (SCR and MCR)'!#REF!</f>
        <v>#REF!</v>
      </c>
    </row>
    <row r="9" spans="2:23" x14ac:dyDescent="0.2">
      <c r="B9" s="3" t="s">
        <v>24</v>
      </c>
      <c r="C9" s="5">
        <f>VLOOKUP(B9,'Z1. Input tables (Assets)'!$P$5:$S$35,2,FALSE)</f>
        <v>1900.47</v>
      </c>
      <c r="D9" s="6">
        <f t="shared" si="0"/>
        <v>0.43459877016096754</v>
      </c>
      <c r="E9" s="5">
        <f>VLOOKUP(B9,'Z1. Input tables (Assets)'!$P$5:$S$35,3,FALSE)</f>
        <v>1588.02</v>
      </c>
      <c r="F9" s="6">
        <f t="shared" si="1"/>
        <v>0.3631478207974973</v>
      </c>
      <c r="G9" s="5">
        <f>VLOOKUP(B9,'Z1. Input tables (Assets)'!$P$5:$S$35,4,FALSE)-SUM(E9,C9)</f>
        <v>884.44000000000051</v>
      </c>
      <c r="H9" s="6">
        <f t="shared" si="2"/>
        <v>0.20225340904153519</v>
      </c>
      <c r="I9" s="5">
        <f>VLOOKUP(B9,'Z1. Input tables (Assets)'!$P$5:$S$35,4,FALSE)</f>
        <v>4372.93</v>
      </c>
      <c r="K9" s="12" t="s">
        <v>24</v>
      </c>
      <c r="L9" s="13">
        <f>VLOOKUP($K9,'Z4. Input table (SCR and MCR)'!$A$5:$M$34,8,FALSE)</f>
        <v>3.01</v>
      </c>
      <c r="M9" s="14">
        <f>VLOOKUP($K9,'Z4. Input table (SCR and MCR)'!$A$5:$M$34,8,FALSE)</f>
        <v>3.01</v>
      </c>
      <c r="N9" s="14">
        <f>VLOOKUP($K9,'Z4. Input table (SCR and MCR)'!$A$5:$M$34,10,FALSE)</f>
        <v>1.58</v>
      </c>
      <c r="O9" s="14">
        <f>VLOOKUP($K9,'Z4. Input table (SCR and MCR)'!$A$5:$M$34,11,FALSE)</f>
        <v>2.12</v>
      </c>
      <c r="P9" s="14">
        <f>VLOOKUP($K9,'Z4. Input table (SCR and MCR)'!$A$5:$M$34,12,FALSE)</f>
        <v>2.4500000000000002</v>
      </c>
      <c r="Q9" s="16" t="e">
        <f>'Z4. Input table (SCR and MCR)'!#REF!</f>
        <v>#REF!</v>
      </c>
      <c r="R9" s="19">
        <f>VLOOKUP($K9,'Z4. Input table (SCR and MCR)'!$A$5:$M$34,2,FALSE)</f>
        <v>7.94</v>
      </c>
      <c r="S9" s="13">
        <f>VLOOKUP($K9,'Z4. Input table (SCR and MCR)'!$A$5:$M$34,2,FALSE)</f>
        <v>7.94</v>
      </c>
      <c r="T9" s="14">
        <f>VLOOKUP($K9,'Z4. Input table (SCR and MCR)'!$A$5:$M$34,4,FALSE)</f>
        <v>2.3199999999999998</v>
      </c>
      <c r="U9" s="14">
        <f>VLOOKUP($K9,'Z4. Input table (SCR and MCR)'!$A$5:$M$34,5,FALSE)</f>
        <v>3.65</v>
      </c>
      <c r="V9" s="14">
        <f>VLOOKUP($K9,'Z4. Input table (SCR and MCR)'!$A$5:$M$34,6,FALSE)</f>
        <v>7.58</v>
      </c>
      <c r="W9" s="13" t="e">
        <f>'Z4. Input table (SCR and MCR)'!#REF!</f>
        <v>#REF!</v>
      </c>
    </row>
    <row r="10" spans="2:23" x14ac:dyDescent="0.2">
      <c r="B10" s="3" t="s">
        <v>25</v>
      </c>
      <c r="C10" s="5">
        <f>VLOOKUP(B10,'Z1. Input tables (Assets)'!$P$5:$S$35,2,FALSE)</f>
        <v>10157.85</v>
      </c>
      <c r="D10" s="6">
        <f t="shared" si="0"/>
        <v>0.60933158493336725</v>
      </c>
      <c r="E10" s="5">
        <f>VLOOKUP(B10,'Z1. Input tables (Assets)'!$P$5:$S$35,3,FALSE)</f>
        <v>3116.34</v>
      </c>
      <c r="F10" s="6">
        <f t="shared" si="1"/>
        <v>0.18693762867056019</v>
      </c>
      <c r="G10" s="5">
        <f>VLOOKUP(B10,'Z1. Input tables (Assets)'!$P$5:$S$35,4,FALSE)-SUM(E10,C10)</f>
        <v>3396.2899999999991</v>
      </c>
      <c r="H10" s="6">
        <f t="shared" si="2"/>
        <v>0.20373078639607253</v>
      </c>
      <c r="I10" s="5">
        <f>VLOOKUP(B10,'Z1. Input tables (Assets)'!$P$5:$S$35,4,FALSE)</f>
        <v>16670.48</v>
      </c>
      <c r="K10" s="12" t="s">
        <v>25</v>
      </c>
      <c r="L10" s="13">
        <f>VLOOKUP($K10,'Z4. Input table (SCR and MCR)'!$A$5:$M$34,8,FALSE)</f>
        <v>2.1800000000000002</v>
      </c>
      <c r="M10" s="14">
        <f>VLOOKUP($K10,'Z4. Input table (SCR and MCR)'!$A$5:$M$34,8,FALSE)</f>
        <v>2.1800000000000002</v>
      </c>
      <c r="N10" s="14">
        <f>VLOOKUP($K10,'Z4. Input table (SCR and MCR)'!$A$5:$M$34,10,FALSE)</f>
        <v>1.55</v>
      </c>
      <c r="O10" s="14">
        <f>VLOOKUP($K10,'Z4. Input table (SCR and MCR)'!$A$5:$M$34,11,FALSE)</f>
        <v>1.97</v>
      </c>
      <c r="P10" s="14">
        <f>VLOOKUP($K10,'Z4. Input table (SCR and MCR)'!$A$5:$M$34,12,FALSE)</f>
        <v>2.4300000000000002</v>
      </c>
      <c r="Q10" s="16" t="e">
        <f>'Z4. Input table (SCR and MCR)'!#REF!</f>
        <v>#REF!</v>
      </c>
      <c r="R10" s="19">
        <f>VLOOKUP($K10,'Z4. Input table (SCR and MCR)'!$A$5:$M$34,2,FALSE)</f>
        <v>5.48</v>
      </c>
      <c r="S10" s="13">
        <f>VLOOKUP($K10,'Z4. Input table (SCR and MCR)'!$A$5:$M$34,2,FALSE)</f>
        <v>5.48</v>
      </c>
      <c r="T10" s="14">
        <f>VLOOKUP($K10,'Z4. Input table (SCR and MCR)'!$A$5:$M$34,4,FALSE)</f>
        <v>2.37</v>
      </c>
      <c r="U10" s="14">
        <f>VLOOKUP($K10,'Z4. Input table (SCR and MCR)'!$A$5:$M$34,5,FALSE)</f>
        <v>3.3</v>
      </c>
      <c r="V10" s="14">
        <f>VLOOKUP($K10,'Z4. Input table (SCR and MCR)'!$A$5:$M$34,6,FALSE)</f>
        <v>5.62</v>
      </c>
      <c r="W10" s="13" t="e">
        <f>'Z4. Input table (SCR and MCR)'!#REF!</f>
        <v>#REF!</v>
      </c>
    </row>
    <row r="11" spans="2:23" x14ac:dyDescent="0.2">
      <c r="B11" s="3" t="s">
        <v>26</v>
      </c>
      <c r="C11" s="5">
        <f>VLOOKUP(B11,'Z1. Input tables (Assets)'!$P$5:$S$35,2,FALSE)</f>
        <v>313722.38</v>
      </c>
      <c r="D11" s="6">
        <f t="shared" si="0"/>
        <v>0.54823443446382558</v>
      </c>
      <c r="E11" s="5">
        <f>VLOOKUP(B11,'Z1. Input tables (Assets)'!$P$5:$S$35,3,FALSE)</f>
        <v>227290.63</v>
      </c>
      <c r="F11" s="6">
        <f t="shared" si="1"/>
        <v>0.3971936907943151</v>
      </c>
      <c r="G11" s="5">
        <f>VLOOKUP(B11,'Z1. Input tables (Assets)'!$P$5:$S$35,4,FALSE)-SUM(E11,C11)</f>
        <v>31228.280000000028</v>
      </c>
      <c r="H11" s="6">
        <f t="shared" si="2"/>
        <v>5.4571874741859372E-2</v>
      </c>
      <c r="I11" s="5">
        <f>VLOOKUP(B11,'Z1. Input tables (Assets)'!$P$5:$S$35,4,FALSE)</f>
        <v>572241.29</v>
      </c>
      <c r="K11" s="12" t="s">
        <v>26</v>
      </c>
      <c r="L11" s="13">
        <f>VLOOKUP($K11,'Z4. Input table (SCR and MCR)'!$A$5:$M$34,8,FALSE)</f>
        <v>2.4</v>
      </c>
      <c r="M11" s="14">
        <f>VLOOKUP($K11,'Z4. Input table (SCR and MCR)'!$A$5:$M$34,8,FALSE)</f>
        <v>2.4</v>
      </c>
      <c r="N11" s="14">
        <f>VLOOKUP($K11,'Z4. Input table (SCR and MCR)'!$A$5:$M$34,10,FALSE)</f>
        <v>1.91</v>
      </c>
      <c r="O11" s="14">
        <f>VLOOKUP($K11,'Z4. Input table (SCR and MCR)'!$A$5:$M$34,11,FALSE)</f>
        <v>2.61</v>
      </c>
      <c r="P11" s="14">
        <f>VLOOKUP($K11,'Z4. Input table (SCR and MCR)'!$A$5:$M$34,12,FALSE)</f>
        <v>3.17</v>
      </c>
      <c r="Q11" s="16" t="e">
        <f>'Z4. Input table (SCR and MCR)'!#REF!</f>
        <v>#REF!</v>
      </c>
      <c r="R11" s="19">
        <f>VLOOKUP($K11,'Z4. Input table (SCR and MCR)'!$A$5:$M$34,2,FALSE)</f>
        <v>6.4</v>
      </c>
      <c r="S11" s="13">
        <f>VLOOKUP($K11,'Z4. Input table (SCR and MCR)'!$A$5:$M$34,2,FALSE)</f>
        <v>6.4</v>
      </c>
      <c r="T11" s="14">
        <f>VLOOKUP($K11,'Z4. Input table (SCR and MCR)'!$A$5:$M$34,4,FALSE)</f>
        <v>3.72</v>
      </c>
      <c r="U11" s="14">
        <f>VLOOKUP($K11,'Z4. Input table (SCR and MCR)'!$A$5:$M$34,5,FALSE)</f>
        <v>5.86</v>
      </c>
      <c r="V11" s="14">
        <f>VLOOKUP($K11,'Z4. Input table (SCR and MCR)'!$A$5:$M$34,6,FALSE)</f>
        <v>10.45</v>
      </c>
      <c r="W11" s="53" t="s">
        <v>176</v>
      </c>
    </row>
    <row r="12" spans="2:23" x14ac:dyDescent="0.2">
      <c r="B12" s="3" t="s">
        <v>27</v>
      </c>
      <c r="C12" s="5">
        <f>VLOOKUP(B12,'Z1. Input tables (Assets)'!$P$5:$S$35,2,FALSE)</f>
        <v>1036.9100000000001</v>
      </c>
      <c r="D12" s="6">
        <f t="shared" si="0"/>
        <v>0.48022878844016309</v>
      </c>
      <c r="E12" s="5">
        <f>VLOOKUP(B12,'Z1. Input tables (Assets)'!$P$5:$S$35,3,FALSE)</f>
        <v>809.88</v>
      </c>
      <c r="F12" s="6">
        <f t="shared" si="1"/>
        <v>0.37508336420896632</v>
      </c>
      <c r="G12" s="5">
        <f>VLOOKUP(B12,'Z1. Input tables (Assets)'!$P$5:$S$35,4,FALSE)-SUM(E12,C12)</f>
        <v>312.40999999999985</v>
      </c>
      <c r="H12" s="6">
        <f t="shared" si="2"/>
        <v>0.14468784735087065</v>
      </c>
      <c r="I12" s="5">
        <f>VLOOKUP(B12,'Z1. Input tables (Assets)'!$P$5:$S$35,4,FALSE)</f>
        <v>2159.1999999999998</v>
      </c>
      <c r="K12" s="12" t="s">
        <v>27</v>
      </c>
      <c r="L12" s="13">
        <f>VLOOKUP($K12,'Z4. Input table (SCR and MCR)'!$A$5:$M$34,8,FALSE)</f>
        <v>1.71</v>
      </c>
      <c r="M12" s="14">
        <f>VLOOKUP($K12,'Z4. Input table (SCR and MCR)'!$A$5:$M$34,8,FALSE)</f>
        <v>1.71</v>
      </c>
      <c r="N12" s="14">
        <f>VLOOKUP($K12,'Z4. Input table (SCR and MCR)'!$A$5:$M$34,10,FALSE)</f>
        <v>1.5</v>
      </c>
      <c r="O12" s="14">
        <f>VLOOKUP($K12,'Z4. Input table (SCR and MCR)'!$A$5:$M$34,11,FALSE)</f>
        <v>1.67</v>
      </c>
      <c r="P12" s="14">
        <f>VLOOKUP($K12,'Z4. Input table (SCR and MCR)'!$A$5:$M$34,12,FALSE)</f>
        <v>1.88</v>
      </c>
      <c r="Q12" s="16" t="e">
        <f>'Z4. Input table (SCR and MCR)'!#REF!</f>
        <v>#REF!</v>
      </c>
      <c r="R12" s="19">
        <f>VLOOKUP($K12,'Z4. Input table (SCR and MCR)'!$A$5:$M$34,2,FALSE)</f>
        <v>4.8899999999999997</v>
      </c>
      <c r="S12" s="13">
        <f>VLOOKUP($K12,'Z4. Input table (SCR and MCR)'!$A$5:$M$34,2,FALSE)</f>
        <v>4.8899999999999997</v>
      </c>
      <c r="T12" s="14">
        <f>VLOOKUP($K12,'Z4. Input table (SCR and MCR)'!$A$5:$M$34,4,FALSE)</f>
        <v>2.39</v>
      </c>
      <c r="U12" s="14">
        <f>VLOOKUP($K12,'Z4. Input table (SCR and MCR)'!$A$5:$M$34,5,FALSE)</f>
        <v>4.5</v>
      </c>
      <c r="V12" s="14">
        <f>VLOOKUP($K12,'Z4. Input table (SCR and MCR)'!$A$5:$M$34,6,FALSE)</f>
        <v>5.69</v>
      </c>
      <c r="W12" s="13" t="e">
        <f>'Z4. Input table (SCR and MCR)'!#REF!</f>
        <v>#REF!</v>
      </c>
    </row>
    <row r="13" spans="2:23" x14ac:dyDescent="0.2">
      <c r="B13" s="3" t="s">
        <v>28</v>
      </c>
      <c r="C13" s="5">
        <f>VLOOKUP(B13,'Z1. Input tables (Assets)'!$P$5:$S$35,2,FALSE)</f>
        <v>29187.45</v>
      </c>
      <c r="D13" s="6">
        <f t="shared" si="0"/>
        <v>0.36797778979963192</v>
      </c>
      <c r="E13" s="5">
        <f>VLOOKUP(B13,'Z1. Input tables (Assets)'!$P$5:$S$35,3,FALSE)</f>
        <v>45361.42</v>
      </c>
      <c r="F13" s="6">
        <f t="shared" si="1"/>
        <v>0.57188946186709766</v>
      </c>
      <c r="G13" s="5">
        <f>VLOOKUP(B13,'Z1. Input tables (Assets)'!$P$5:$S$35,4,FALSE)-SUM(E13,C13)</f>
        <v>4769.6399999999994</v>
      </c>
      <c r="H13" s="6">
        <f t="shared" si="2"/>
        <v>6.0132748333270501E-2</v>
      </c>
      <c r="I13" s="5">
        <f>VLOOKUP(B13,'Z1. Input tables (Assets)'!$P$5:$S$35,4,FALSE)</f>
        <v>79318.509999999995</v>
      </c>
      <c r="K13" s="12" t="s">
        <v>28</v>
      </c>
      <c r="L13" s="13">
        <f>VLOOKUP($K13,'Z4. Input table (SCR and MCR)'!$A$5:$M$34,8,FALSE)</f>
        <v>2.78</v>
      </c>
      <c r="M13" s="14">
        <f>VLOOKUP($K13,'Z4. Input table (SCR and MCR)'!$A$5:$M$34,8,FALSE)</f>
        <v>2.78</v>
      </c>
      <c r="N13" s="14">
        <f>VLOOKUP($K13,'Z4. Input table (SCR and MCR)'!$A$5:$M$34,10,FALSE)</f>
        <v>2.44</v>
      </c>
      <c r="O13" s="14">
        <f>VLOOKUP($K13,'Z4. Input table (SCR and MCR)'!$A$5:$M$34,11,FALSE)</f>
        <v>2.89</v>
      </c>
      <c r="P13" s="14">
        <f>VLOOKUP($K13,'Z4. Input table (SCR and MCR)'!$A$5:$M$34,12,FALSE)</f>
        <v>3.27</v>
      </c>
      <c r="Q13" s="16" t="e">
        <f>'Z4. Input table (SCR and MCR)'!#REF!</f>
        <v>#REF!</v>
      </c>
      <c r="R13" s="19">
        <f>VLOOKUP($K13,'Z4. Input table (SCR and MCR)'!$A$5:$M$34,2,FALSE)</f>
        <v>9.61</v>
      </c>
      <c r="S13" s="13">
        <f>VLOOKUP($K13,'Z4. Input table (SCR and MCR)'!$A$5:$M$34,2,FALSE)</f>
        <v>9.61</v>
      </c>
      <c r="T13" s="14">
        <f>VLOOKUP($K13,'Z4. Input table (SCR and MCR)'!$A$5:$M$34,4,FALSE)</f>
        <v>7.01</v>
      </c>
      <c r="U13" s="14">
        <f>VLOOKUP($K13,'Z4. Input table (SCR and MCR)'!$A$5:$M$34,5,FALSE)</f>
        <v>11.11</v>
      </c>
      <c r="V13" s="14">
        <f>VLOOKUP($K13,'Z4. Input table (SCR and MCR)'!$A$5:$M$34,6,FALSE)</f>
        <v>13.06</v>
      </c>
      <c r="W13" s="13" t="e">
        <f>'Z4. Input table (SCR and MCR)'!#REF!</f>
        <v>#REF!</v>
      </c>
    </row>
    <row r="14" spans="2:23" x14ac:dyDescent="0.2">
      <c r="B14" s="3" t="s">
        <v>29</v>
      </c>
      <c r="C14" s="5">
        <f>VLOOKUP(B14,'Z1. Input tables (Assets)'!$P$5:$S$35,2,FALSE)</f>
        <v>1983379.78</v>
      </c>
      <c r="D14" s="6">
        <f t="shared" si="0"/>
        <v>0.72160639793509473</v>
      </c>
      <c r="E14" s="5">
        <f>VLOOKUP(B14,'Z1. Input tables (Assets)'!$P$5:$S$35,3,FALSE)</f>
        <v>447655.93</v>
      </c>
      <c r="F14" s="6">
        <f t="shared" si="1"/>
        <v>0.16286915215077211</v>
      </c>
      <c r="G14" s="5">
        <f>VLOOKUP(B14,'Z1. Input tables (Assets)'!$P$5:$S$35,4,FALSE)-SUM(E14,C14)</f>
        <v>317526.08999999985</v>
      </c>
      <c r="H14" s="6">
        <f t="shared" si="2"/>
        <v>0.11552444991413323</v>
      </c>
      <c r="I14" s="5">
        <f>VLOOKUP(B14,'Z1. Input tables (Assets)'!$P$5:$S$35,4,FALSE)</f>
        <v>2748561.8</v>
      </c>
      <c r="K14" s="12" t="s">
        <v>29</v>
      </c>
      <c r="L14" s="13">
        <f>VLOOKUP($K14,'Z4. Input table (SCR and MCR)'!$A$5:$M$34,8,FALSE)</f>
        <v>2.4700000000000002</v>
      </c>
      <c r="M14" s="14">
        <f>VLOOKUP($K14,'Z4. Input table (SCR and MCR)'!$A$5:$M$34,8,FALSE)</f>
        <v>2.4700000000000002</v>
      </c>
      <c r="N14" s="14">
        <f>VLOOKUP($K14,'Z4. Input table (SCR and MCR)'!$A$5:$M$34,10,FALSE)</f>
        <v>1.82</v>
      </c>
      <c r="O14" s="14">
        <f>VLOOKUP($K14,'Z4. Input table (SCR and MCR)'!$A$5:$M$34,11,FALSE)</f>
        <v>2.4700000000000002</v>
      </c>
      <c r="P14" s="14">
        <f>VLOOKUP($K14,'Z4. Input table (SCR and MCR)'!$A$5:$M$34,12,FALSE)</f>
        <v>3.47</v>
      </c>
      <c r="Q14" s="16" t="e">
        <f>'Z4. Input table (SCR and MCR)'!#REF!</f>
        <v>#REF!</v>
      </c>
      <c r="R14" s="19">
        <f>VLOOKUP($K14,'Z4. Input table (SCR and MCR)'!$A$5:$M$34,2,FALSE)</f>
        <v>6.67</v>
      </c>
      <c r="S14" s="13">
        <f>VLOOKUP($K14,'Z4. Input table (SCR and MCR)'!$A$5:$M$34,2,FALSE)</f>
        <v>6.67</v>
      </c>
      <c r="T14" s="14">
        <f>VLOOKUP($K14,'Z4. Input table (SCR and MCR)'!$A$5:$M$34,4,FALSE)</f>
        <v>3.95</v>
      </c>
      <c r="U14" s="14">
        <f>VLOOKUP($K14,'Z4. Input table (SCR and MCR)'!$A$5:$M$34,5,FALSE)</f>
        <v>6.19</v>
      </c>
      <c r="V14" s="14">
        <f>VLOOKUP($K14,'Z4. Input table (SCR and MCR)'!$A$5:$M$34,6,FALSE)</f>
        <v>10.14</v>
      </c>
      <c r="W14" s="13" t="e">
        <f>'Z4. Input table (SCR and MCR)'!#REF!</f>
        <v>#REF!</v>
      </c>
    </row>
    <row r="15" spans="2:23" x14ac:dyDescent="0.2">
      <c r="B15" s="3" t="s">
        <v>30</v>
      </c>
      <c r="C15" s="5">
        <f>VLOOKUP(B15,'Z1. Input tables (Assets)'!$P$5:$S$35,2,FALSE)</f>
        <v>1790205.82</v>
      </c>
      <c r="D15" s="6">
        <f t="shared" si="0"/>
        <v>0.78993447426146413</v>
      </c>
      <c r="E15" s="5">
        <f>VLOOKUP(B15,'Z1. Input tables (Assets)'!$P$5:$S$35,3,FALSE)</f>
        <v>153972.35999999999</v>
      </c>
      <c r="F15" s="6">
        <f t="shared" si="1"/>
        <v>6.7940833332447145E-2</v>
      </c>
      <c r="G15" s="5">
        <f>VLOOKUP(B15,'Z1. Input tables (Assets)'!$P$5:$S$35,4,FALSE)-SUM(E15,C15)</f>
        <v>322093.10999999987</v>
      </c>
      <c r="H15" s="6">
        <f t="shared" si="2"/>
        <v>0.14212469240608872</v>
      </c>
      <c r="I15" s="5">
        <f>VLOOKUP(B15,'Z1. Input tables (Assets)'!$P$5:$S$35,4,FALSE)</f>
        <v>2266271.29</v>
      </c>
      <c r="K15" s="12" t="s">
        <v>30</v>
      </c>
      <c r="L15" s="13">
        <f>VLOOKUP($K15,'Z4. Input table (SCR and MCR)'!$A$5:$M$34,8,FALSE)</f>
        <v>3.26</v>
      </c>
      <c r="M15" s="14">
        <f>VLOOKUP($K15,'Z4. Input table (SCR and MCR)'!$A$5:$M$34,8,FALSE)</f>
        <v>3.26</v>
      </c>
      <c r="N15" s="14">
        <f>VLOOKUP($K15,'Z4. Input table (SCR and MCR)'!$A$5:$M$34,10,FALSE)</f>
        <v>1.98</v>
      </c>
      <c r="O15" s="14">
        <f>VLOOKUP($K15,'Z4. Input table (SCR and MCR)'!$A$5:$M$34,11,FALSE)</f>
        <v>2.99</v>
      </c>
      <c r="P15" s="14">
        <f>VLOOKUP($K15,'Z4. Input table (SCR and MCR)'!$A$5:$M$34,12,FALSE)</f>
        <v>4.7699999999999996</v>
      </c>
      <c r="Q15" s="16" t="e">
        <f>'Z4. Input table (SCR and MCR)'!#REF!</f>
        <v>#REF!</v>
      </c>
      <c r="R15" s="19">
        <f>VLOOKUP($K15,'Z4. Input table (SCR and MCR)'!$A$5:$M$34,2,FALSE)</f>
        <v>9.43</v>
      </c>
      <c r="S15" s="13">
        <f>VLOOKUP($K15,'Z4. Input table (SCR and MCR)'!$A$5:$M$34,2,FALSE)</f>
        <v>9.43</v>
      </c>
      <c r="T15" s="14">
        <f>VLOOKUP($K15,'Z4. Input table (SCR and MCR)'!$A$5:$M$34,4,FALSE)</f>
        <v>4.91</v>
      </c>
      <c r="U15" s="14">
        <f>VLOOKUP($K15,'Z4. Input table (SCR and MCR)'!$A$5:$M$34,5,FALSE)</f>
        <v>8.1300000000000008</v>
      </c>
      <c r="V15" s="14">
        <f>VLOOKUP($K15,'Z4. Input table (SCR and MCR)'!$A$5:$M$34,6,FALSE)</f>
        <v>14.24</v>
      </c>
      <c r="W15" s="13" t="e">
        <f>'Z4. Input table (SCR and MCR)'!#REF!</f>
        <v>#REF!</v>
      </c>
    </row>
    <row r="16" spans="2:23" x14ac:dyDescent="0.2">
      <c r="B16" s="3" t="s">
        <v>31</v>
      </c>
      <c r="C16" s="5">
        <f>VLOOKUP(B16,'Z1. Input tables (Assets)'!$P$5:$S$35,2,FALSE)</f>
        <v>12477.82</v>
      </c>
      <c r="D16" s="6">
        <f t="shared" si="0"/>
        <v>0.66582037211347389</v>
      </c>
      <c r="E16" s="5">
        <f>VLOOKUP(B16,'Z1. Input tables (Assets)'!$P$5:$S$35,3,FALSE)</f>
        <v>3856.13</v>
      </c>
      <c r="F16" s="6">
        <f t="shared" si="1"/>
        <v>0.20576430109730146</v>
      </c>
      <c r="G16" s="5">
        <f>VLOOKUP(B16,'Z1. Input tables (Assets)'!$P$5:$S$35,4,FALSE)-SUM(E16,C16)</f>
        <v>2406.5699999999997</v>
      </c>
      <c r="H16" s="6">
        <f t="shared" si="2"/>
        <v>0.12841532678922463</v>
      </c>
      <c r="I16" s="5">
        <f>VLOOKUP(B16,'Z1. Input tables (Assets)'!$P$5:$S$35,4,FALSE)</f>
        <v>18740.52</v>
      </c>
      <c r="K16" s="12" t="s">
        <v>31</v>
      </c>
      <c r="L16" s="13">
        <f>VLOOKUP($K16,'Z4. Input table (SCR and MCR)'!$A$5:$M$34,8,FALSE)</f>
        <v>1.85</v>
      </c>
      <c r="M16" s="14">
        <f>VLOOKUP($K16,'Z4. Input table (SCR and MCR)'!$A$5:$M$34,8,FALSE)</f>
        <v>1.85</v>
      </c>
      <c r="N16" s="14">
        <f>VLOOKUP($K16,'Z4. Input table (SCR and MCR)'!$A$5:$M$34,10,FALSE)</f>
        <v>1.62</v>
      </c>
      <c r="O16" s="14">
        <f>VLOOKUP($K16,'Z4. Input table (SCR and MCR)'!$A$5:$M$34,11,FALSE)</f>
        <v>1.83</v>
      </c>
      <c r="P16" s="14">
        <f>VLOOKUP($K16,'Z4. Input table (SCR and MCR)'!$A$5:$M$34,12,FALSE)</f>
        <v>2.2200000000000002</v>
      </c>
      <c r="Q16" s="16" t="e">
        <f>'Z4. Input table (SCR and MCR)'!#REF!</f>
        <v>#REF!</v>
      </c>
      <c r="R16" s="19">
        <f>VLOOKUP($K16,'Z4. Input table (SCR and MCR)'!$A$5:$M$34,2,FALSE)</f>
        <v>4.87</v>
      </c>
      <c r="S16" s="13">
        <f>VLOOKUP($K16,'Z4. Input table (SCR and MCR)'!$A$5:$M$34,2,FALSE)</f>
        <v>4.87</v>
      </c>
      <c r="T16" s="14">
        <f>VLOOKUP($K16,'Z4. Input table (SCR and MCR)'!$A$5:$M$34,4,FALSE)</f>
        <v>2.93</v>
      </c>
      <c r="U16" s="14">
        <f>VLOOKUP($K16,'Z4. Input table (SCR and MCR)'!$A$5:$M$34,5,FALSE)</f>
        <v>3.55</v>
      </c>
      <c r="V16" s="14">
        <f>VLOOKUP($K16,'Z4. Input table (SCR and MCR)'!$A$5:$M$34,6,FALSE)</f>
        <v>5.71</v>
      </c>
      <c r="W16" s="13" t="e">
        <f>'Z4. Input table (SCR and MCR)'!#REF!</f>
        <v>#REF!</v>
      </c>
    </row>
    <row r="17" spans="2:23" x14ac:dyDescent="0.2">
      <c r="B17" s="3" t="s">
        <v>32</v>
      </c>
      <c r="C17" s="5">
        <f>VLOOKUP(B17,'Z1. Input tables (Assets)'!$P$5:$S$35,2,FALSE)</f>
        <v>3202.28</v>
      </c>
      <c r="D17" s="6">
        <f t="shared" si="0"/>
        <v>0.41658113320454532</v>
      </c>
      <c r="E17" s="5">
        <f>VLOOKUP(B17,'Z1. Input tables (Assets)'!$P$5:$S$35,3,FALSE)</f>
        <v>3742.64</v>
      </c>
      <c r="F17" s="6">
        <f t="shared" si="1"/>
        <v>0.48687597973214691</v>
      </c>
      <c r="G17" s="5">
        <f>VLOOKUP(B17,'Z1. Input tables (Assets)'!$P$5:$S$35,4,FALSE)-SUM(E17,C17)</f>
        <v>742.13000000000011</v>
      </c>
      <c r="H17" s="6">
        <f t="shared" si="2"/>
        <v>9.6542887063307783E-2</v>
      </c>
      <c r="I17" s="5">
        <f>VLOOKUP(B17,'Z1. Input tables (Assets)'!$P$5:$S$35,4,FALSE)</f>
        <v>7687.05</v>
      </c>
      <c r="K17" s="12" t="s">
        <v>32</v>
      </c>
      <c r="L17" s="13">
        <f>VLOOKUP($K17,'Z4. Input table (SCR and MCR)'!$A$5:$M$34,8,FALSE)</f>
        <v>1.73</v>
      </c>
      <c r="M17" s="14">
        <f>VLOOKUP($K17,'Z4. Input table (SCR and MCR)'!$A$5:$M$34,8,FALSE)</f>
        <v>1.73</v>
      </c>
      <c r="N17" s="14">
        <f>VLOOKUP($K17,'Z4. Input table (SCR and MCR)'!$A$5:$M$34,10,FALSE)</f>
        <v>1.65</v>
      </c>
      <c r="O17" s="14">
        <f>VLOOKUP($K17,'Z4. Input table (SCR and MCR)'!$A$5:$M$34,11,FALSE)</f>
        <v>1.75</v>
      </c>
      <c r="P17" s="14">
        <f>VLOOKUP($K17,'Z4. Input table (SCR and MCR)'!$A$5:$M$34,12,FALSE)</f>
        <v>2.0699999999999998</v>
      </c>
      <c r="Q17" s="16" t="e">
        <f>'Z4. Input table (SCR and MCR)'!#REF!</f>
        <v>#REF!</v>
      </c>
      <c r="R17" s="19">
        <f>VLOOKUP($K17,'Z4. Input table (SCR and MCR)'!$A$5:$M$34,2,FALSE)</f>
        <v>5.23</v>
      </c>
      <c r="S17" s="13">
        <f>VLOOKUP($K17,'Z4. Input table (SCR and MCR)'!$A$5:$M$34,2,FALSE)</f>
        <v>5.23</v>
      </c>
      <c r="T17" s="14">
        <f>VLOOKUP($K17,'Z4. Input table (SCR and MCR)'!$A$5:$M$34,4,FALSE)</f>
        <v>3.37</v>
      </c>
      <c r="U17" s="14">
        <f>VLOOKUP($K17,'Z4. Input table (SCR and MCR)'!$A$5:$M$34,5,FALSE)</f>
        <v>4.8099999999999996</v>
      </c>
      <c r="V17" s="14">
        <f>VLOOKUP($K17,'Z4. Input table (SCR and MCR)'!$A$5:$M$34,6,FALSE)</f>
        <v>6.42</v>
      </c>
      <c r="W17" s="13" t="e">
        <f>'Z4. Input table (SCR and MCR)'!#REF!</f>
        <v>#REF!</v>
      </c>
    </row>
    <row r="18" spans="2:23" x14ac:dyDescent="0.2">
      <c r="B18" s="3" t="s">
        <v>164</v>
      </c>
      <c r="C18" s="5">
        <f>VLOOKUP(B18,'Z1. Input tables (Assets)'!$P$5:$S$35,2,FALSE)</f>
        <v>1053.3</v>
      </c>
      <c r="D18" s="6">
        <f t="shared" si="0"/>
        <v>0.77436002999514775</v>
      </c>
      <c r="E18" s="5">
        <f>VLOOKUP(B18,'Z1. Input tables (Assets)'!$P$5:$S$35,3,FALSE)</f>
        <v>43.64</v>
      </c>
      <c r="F18" s="6">
        <f t="shared" si="1"/>
        <v>3.2083045389716368E-2</v>
      </c>
      <c r="G18" s="5">
        <f>VLOOKUP(B18,'Z1. Input tables (Assets)'!$P$5:$S$35,4,FALSE)-SUM(E18,C18)</f>
        <v>263.27999999999997</v>
      </c>
      <c r="H18" s="6">
        <f t="shared" si="2"/>
        <v>0.19355692461513577</v>
      </c>
      <c r="I18" s="5">
        <f>VLOOKUP(B18,'Z1. Input tables (Assets)'!$P$5:$S$35,4,FALSE)</f>
        <v>1360.22</v>
      </c>
      <c r="K18" s="12" t="s">
        <v>164</v>
      </c>
      <c r="L18" s="13">
        <f>VLOOKUP($K18,'Z4. Input table (SCR and MCR)'!$A$5:$M$34,8,FALSE)</f>
        <v>1.53</v>
      </c>
      <c r="M18" s="14">
        <f>VLOOKUP($K18,'Z4. Input table (SCR and MCR)'!$A$5:$M$34,8,FALSE)</f>
        <v>1.53</v>
      </c>
      <c r="N18" s="14">
        <f>VLOOKUP($K18,'Z4. Input table (SCR and MCR)'!$A$5:$M$34,10,FALSE)</f>
        <v>1.46</v>
      </c>
      <c r="O18" s="14">
        <f>VLOOKUP($K18,'Z4. Input table (SCR and MCR)'!$A$5:$M$34,11,FALSE)</f>
        <v>1.57</v>
      </c>
      <c r="P18" s="14">
        <f>VLOOKUP($K18,'Z4. Input table (SCR and MCR)'!$A$5:$M$34,12,FALSE)</f>
        <v>1.73</v>
      </c>
      <c r="Q18" s="16" t="e">
        <f>'Z4. Input table (SCR and MCR)'!#REF!</f>
        <v>#REF!</v>
      </c>
      <c r="R18" s="19">
        <f>VLOOKUP($K18,'Z4. Input table (SCR and MCR)'!$A$5:$M$34,2,FALSE)</f>
        <v>3.54</v>
      </c>
      <c r="S18" s="13">
        <f>VLOOKUP($K18,'Z4. Input table (SCR and MCR)'!$A$5:$M$34,2,FALSE)</f>
        <v>3.54</v>
      </c>
      <c r="T18" s="14">
        <f>VLOOKUP($K18,'Z4. Input table (SCR and MCR)'!$A$5:$M$34,4,FALSE)</f>
        <v>1.96</v>
      </c>
      <c r="U18" s="14">
        <f>VLOOKUP($K18,'Z4. Input table (SCR and MCR)'!$A$5:$M$34,5,FALSE)</f>
        <v>3.17</v>
      </c>
      <c r="V18" s="14">
        <f>VLOOKUP($K18,'Z4. Input table (SCR and MCR)'!$A$5:$M$34,6,FALSE)</f>
        <v>3.59</v>
      </c>
      <c r="W18" s="13"/>
    </row>
    <row r="19" spans="2:23" x14ac:dyDescent="0.2">
      <c r="B19" s="3" t="s">
        <v>33</v>
      </c>
      <c r="C19" s="5">
        <f>VLOOKUP(B19,'Z1. Input tables (Assets)'!$P$5:$S$35,2,FALSE)</f>
        <v>94222.19</v>
      </c>
      <c r="D19" s="6">
        <f>C19/SUM(C19,E19,G19)</f>
        <v>0.19283302437856645</v>
      </c>
      <c r="E19" s="5">
        <f>VLOOKUP(B19,'Z1. Input tables (Assets)'!$P$5:$S$35,3,FALSE)</f>
        <v>274649.93</v>
      </c>
      <c r="F19" s="6">
        <f>E19/SUM(C19,E19,G19)</f>
        <v>0.56209239720772319</v>
      </c>
      <c r="G19" s="5">
        <f>VLOOKUP(B19,'Z1. Input tables (Assets)'!$P$5:$S$35,4,FALSE)-SUM(E19,C19)</f>
        <v>119748.48999999999</v>
      </c>
      <c r="H19" s="6">
        <f>G19/SUM(C19,E19,G19)</f>
        <v>0.24507457841371036</v>
      </c>
      <c r="I19" s="5">
        <f>VLOOKUP(B19,'Z1. Input tables (Assets)'!$P$5:$S$35,4,FALSE)</f>
        <v>488620.61</v>
      </c>
      <c r="K19" s="12" t="s">
        <v>33</v>
      </c>
      <c r="L19" s="13">
        <f>VLOOKUP($K19,'Z4. Input table (SCR and MCR)'!$A$5:$M$34,8,FALSE)</f>
        <v>1.86</v>
      </c>
      <c r="M19" s="14">
        <f>VLOOKUP($K19,'Z4. Input table (SCR and MCR)'!$A$5:$M$34,8,FALSE)</f>
        <v>1.86</v>
      </c>
      <c r="N19" s="14">
        <f>VLOOKUP($K19,'Z4. Input table (SCR and MCR)'!$A$5:$M$34,10,FALSE)</f>
        <v>1.6</v>
      </c>
      <c r="O19" s="14">
        <f>VLOOKUP($K19,'Z4. Input table (SCR and MCR)'!$A$5:$M$34,11,FALSE)</f>
        <v>1.99</v>
      </c>
      <c r="P19" s="14">
        <f>VLOOKUP($K19,'Z4. Input table (SCR and MCR)'!$A$5:$M$34,12,FALSE)</f>
        <v>2.69</v>
      </c>
      <c r="Q19" s="16" t="e">
        <f>'Z4. Input table (SCR and MCR)'!#REF!</f>
        <v>#REF!</v>
      </c>
      <c r="R19" s="19">
        <f>VLOOKUP($K19,'Z4. Input table (SCR and MCR)'!$A$5:$M$34,2,FALSE)</f>
        <v>5.21</v>
      </c>
      <c r="S19" s="13">
        <f>VLOOKUP($K19,'Z4. Input table (SCR and MCR)'!$A$5:$M$34,2,FALSE)</f>
        <v>5.21</v>
      </c>
      <c r="T19" s="14">
        <f>VLOOKUP($K19,'Z4. Input table (SCR and MCR)'!$A$5:$M$34,4,FALSE)</f>
        <v>4.1500000000000004</v>
      </c>
      <c r="U19" s="14">
        <f>VLOOKUP($K19,'Z4. Input table (SCR and MCR)'!$A$5:$M$34,5,FALSE)</f>
        <v>5.72</v>
      </c>
      <c r="V19" s="14">
        <f>VLOOKUP($K19,'Z4. Input table (SCR and MCR)'!$A$5:$M$34,6,FALSE)</f>
        <v>7.68</v>
      </c>
      <c r="W19" s="13" t="e">
        <f>'Z4. Input table (SCR and MCR)'!#REF!</f>
        <v>#REF!</v>
      </c>
    </row>
    <row r="20" spans="2:23" x14ac:dyDescent="0.2">
      <c r="B20" s="3" t="s">
        <v>34</v>
      </c>
      <c r="C20" s="5">
        <f>VLOOKUP(B20,'Z1. Input tables (Assets)'!$P$5:$S$35,2,FALSE)</f>
        <v>677355.92</v>
      </c>
      <c r="D20" s="6">
        <f t="shared" ref="D20" si="3">C20/SUM(C20,E20,G20)</f>
        <v>0.69693836883872406</v>
      </c>
      <c r="E20" s="5">
        <f>VLOOKUP(B20,'Z1. Input tables (Assets)'!$P$5:$S$35,3,FALSE)</f>
        <v>212945.79</v>
      </c>
      <c r="F20" s="6">
        <f t="shared" ref="F20" si="4">E20/SUM(C20,E20,G20)</f>
        <v>0.21910208082875171</v>
      </c>
      <c r="G20" s="5">
        <f>VLOOKUP(B20,'Z1. Input tables (Assets)'!$P$5:$S$35,4,FALSE)-SUM(E20,C20)</f>
        <v>81600.469999999972</v>
      </c>
      <c r="H20" s="6">
        <f t="shared" ref="H20" si="5">G20/SUM(C20,E20,G20)</f>
        <v>8.3959550332524169E-2</v>
      </c>
      <c r="I20" s="5">
        <f>VLOOKUP(B20,'Z1. Input tables (Assets)'!$P$5:$S$35,4,FALSE)</f>
        <v>971902.18</v>
      </c>
      <c r="K20" s="12" t="s">
        <v>34</v>
      </c>
      <c r="L20" s="13">
        <f>VLOOKUP($K20,'Z4. Input table (SCR and MCR)'!$A$5:$M$34,8,FALSE)</f>
        <v>2.46</v>
      </c>
      <c r="M20" s="14">
        <f>VLOOKUP($K20,'Z4. Input table (SCR and MCR)'!$A$5:$M$34,8,FALSE)</f>
        <v>2.46</v>
      </c>
      <c r="N20" s="14">
        <f>VLOOKUP($K20,'Z4. Input table (SCR and MCR)'!$A$5:$M$34,10,FALSE)</f>
        <v>1.69</v>
      </c>
      <c r="O20" s="14">
        <f>VLOOKUP($K20,'Z4. Input table (SCR and MCR)'!$A$5:$M$34,11,FALSE)</f>
        <v>2.08</v>
      </c>
      <c r="P20" s="14">
        <f>VLOOKUP($K20,'Z4. Input table (SCR and MCR)'!$A$5:$M$34,12,FALSE)</f>
        <v>2.67</v>
      </c>
      <c r="Q20" s="16" t="e">
        <f>'Z4. Input table (SCR and MCR)'!#REF!</f>
        <v>#REF!</v>
      </c>
      <c r="R20" s="19">
        <f>VLOOKUP($K20,'Z4. Input table (SCR and MCR)'!$A$5:$M$34,2,FALSE)</f>
        <v>6.08</v>
      </c>
      <c r="S20" s="13">
        <f>VLOOKUP($K20,'Z4. Input table (SCR and MCR)'!$A$5:$M$34,2,FALSE)</f>
        <v>6.08</v>
      </c>
      <c r="T20" s="14">
        <f>VLOOKUP($K20,'Z4. Input table (SCR and MCR)'!$A$5:$M$34,4,FALSE)</f>
        <v>3.6</v>
      </c>
      <c r="U20" s="14">
        <f>VLOOKUP($K20,'Z4. Input table (SCR and MCR)'!$A$5:$M$34,5,FALSE)</f>
        <v>4.88</v>
      </c>
      <c r="V20" s="14">
        <f>VLOOKUP($K20,'Z4. Input table (SCR and MCR)'!$A$5:$M$34,6,FALSE)</f>
        <v>6.45</v>
      </c>
      <c r="W20" s="13" t="e">
        <f>'Z4. Input table (SCR and MCR)'!#REF!</f>
        <v>#REF!</v>
      </c>
    </row>
    <row r="21" spans="2:23" x14ac:dyDescent="0.2">
      <c r="B21" s="3" t="s">
        <v>35</v>
      </c>
      <c r="C21" s="5">
        <f>VLOOKUP(B21,'Z1. Input tables (Assets)'!$P$5:$S$35,2,FALSE)</f>
        <v>627.32000000000005</v>
      </c>
      <c r="D21" s="6">
        <f>C21/SUM(C21,E21,G21)</f>
        <v>0.51191408800104454</v>
      </c>
      <c r="E21" s="5">
        <f>VLOOKUP(B21,'Z1. Input tables (Assets)'!$P$5:$S$35,3,FALSE)</f>
        <v>410.15</v>
      </c>
      <c r="F21" s="6">
        <f>E21/SUM(C21,E21,G21)</f>
        <v>0.33469610915263087</v>
      </c>
      <c r="G21" s="5">
        <f>VLOOKUP(B21,'Z1. Input tables (Assets)'!$P$5:$S$35,4,FALSE)-SUM(E21,C21)</f>
        <v>187.97000000000003</v>
      </c>
      <c r="H21" s="6">
        <f>G21/SUM(C21,E21,G21)</f>
        <v>0.15338980284632461</v>
      </c>
      <c r="I21" s="5">
        <f>VLOOKUP(B21,'Z1. Input tables (Assets)'!$P$5:$S$35,4,FALSE)</f>
        <v>1225.44</v>
      </c>
      <c r="K21" s="12" t="s">
        <v>35</v>
      </c>
      <c r="L21" s="13">
        <f>VLOOKUP($K21,'Z4. Input table (SCR and MCR)'!$A$5:$M$34,8,FALSE)</f>
        <v>1.79</v>
      </c>
      <c r="M21" s="14">
        <f>VLOOKUP($K21,'Z4. Input table (SCR and MCR)'!$A$5:$M$34,8,FALSE)</f>
        <v>1.79</v>
      </c>
      <c r="N21" s="14">
        <f>VLOOKUP($K21,'Z4. Input table (SCR and MCR)'!$A$5:$M$34,10,FALSE)</f>
        <v>1.58</v>
      </c>
      <c r="O21" s="14">
        <f>VLOOKUP($K21,'Z4. Input table (SCR and MCR)'!$A$5:$M$34,11,FALSE)</f>
        <v>2.13</v>
      </c>
      <c r="P21" s="14">
        <f>VLOOKUP($K21,'Z4. Input table (SCR and MCR)'!$A$5:$M$34,12,FALSE)</f>
        <v>2.33</v>
      </c>
      <c r="Q21" s="16" t="e">
        <f>'Z4. Input table (SCR and MCR)'!#REF!</f>
        <v>#REF!</v>
      </c>
      <c r="R21" s="19">
        <f>VLOOKUP($K21,'Z4. Input table (SCR and MCR)'!$A$5:$M$34,2,FALSE)</f>
        <v>4.09</v>
      </c>
      <c r="S21" s="13">
        <f>VLOOKUP($K21,'Z4. Input table (SCR and MCR)'!$A$5:$M$34,2,FALSE)</f>
        <v>4.09</v>
      </c>
      <c r="T21" s="14">
        <f>VLOOKUP($K21,'Z4. Input table (SCR and MCR)'!$A$5:$M$34,4,FALSE)</f>
        <v>2.36</v>
      </c>
      <c r="U21" s="14">
        <f>VLOOKUP($K21,'Z4. Input table (SCR and MCR)'!$A$5:$M$34,5,FALSE)</f>
        <v>3.5</v>
      </c>
      <c r="V21" s="14">
        <f>VLOOKUP($K21,'Z4. Input table (SCR and MCR)'!$A$5:$M$34,6,FALSE)</f>
        <v>6.39</v>
      </c>
      <c r="W21" s="13" t="e">
        <f>'Z4. Input table (SCR and MCR)'!#REF!</f>
        <v>#REF!</v>
      </c>
    </row>
    <row r="22" spans="2:23" x14ac:dyDescent="0.2">
      <c r="B22" s="3" t="s">
        <v>36</v>
      </c>
      <c r="C22" s="5">
        <f>VLOOKUP(B22,'Z1. Input tables (Assets)'!$P$5:$S$35,2,FALSE)</f>
        <v>3338.75</v>
      </c>
      <c r="D22" s="6">
        <f t="shared" ref="D22:D34" si="6">C22/SUM(C22,E22,G22)</f>
        <v>0.10490613512758566</v>
      </c>
      <c r="E22" s="5">
        <f>VLOOKUP(B22,'Z1. Input tables (Assets)'!$P$5:$S$35,3,FALSE)</f>
        <v>18548.849999999999</v>
      </c>
      <c r="F22" s="6">
        <f t="shared" ref="F22:F34" si="7">E22/SUM(C22,E22,G22)</f>
        <v>0.58281936789556488</v>
      </c>
      <c r="G22" s="5">
        <f>VLOOKUP(B22,'Z1. Input tables (Assets)'!$P$5:$S$35,4,FALSE)-SUM(E22,C22)</f>
        <v>9938.4700000000012</v>
      </c>
      <c r="H22" s="6">
        <f t="shared" ref="H22:H34" si="8">G22/SUM(C22,E22,G22)</f>
        <v>0.3122744969768495</v>
      </c>
      <c r="I22" s="5">
        <f>VLOOKUP(B22,'Z1. Input tables (Assets)'!$P$5:$S$35,4,FALSE)</f>
        <v>31826.07</v>
      </c>
      <c r="K22" s="12" t="s">
        <v>36</v>
      </c>
      <c r="L22" s="13">
        <f>VLOOKUP($K22,'Z4. Input table (SCR and MCR)'!$A$5:$M$34,8,FALSE)</f>
        <v>2.0699999999999998</v>
      </c>
      <c r="M22" s="14">
        <f>VLOOKUP($K22,'Z4. Input table (SCR and MCR)'!$A$5:$M$34,8,FALSE)</f>
        <v>2.0699999999999998</v>
      </c>
      <c r="N22" s="14">
        <f>VLOOKUP($K22,'Z4. Input table (SCR and MCR)'!$A$5:$M$34,10,FALSE)</f>
        <v>1.83</v>
      </c>
      <c r="O22" s="14">
        <f>VLOOKUP($K22,'Z4. Input table (SCR and MCR)'!$A$5:$M$34,11,FALSE)</f>
        <v>2.13</v>
      </c>
      <c r="P22" s="14">
        <f>VLOOKUP($K22,'Z4. Input table (SCR and MCR)'!$A$5:$M$34,12,FALSE)</f>
        <v>2.97</v>
      </c>
      <c r="Q22" s="16" t="e">
        <f>'Z4. Input table (SCR and MCR)'!#REF!</f>
        <v>#REF!</v>
      </c>
      <c r="R22" s="19">
        <f>VLOOKUP($K22,'Z4. Input table (SCR and MCR)'!$A$5:$M$34,2,FALSE)</f>
        <v>6.69</v>
      </c>
      <c r="S22" s="13">
        <f>VLOOKUP($K22,'Z4. Input table (SCR and MCR)'!$A$5:$M$34,2,FALSE)</f>
        <v>6.69</v>
      </c>
      <c r="T22" s="14">
        <f>VLOOKUP($K22,'Z4. Input table (SCR and MCR)'!$A$5:$M$34,4,FALSE)</f>
        <v>3.87</v>
      </c>
      <c r="U22" s="14">
        <f>VLOOKUP($K22,'Z4. Input table (SCR and MCR)'!$A$5:$M$34,5,FALSE)</f>
        <v>5.92</v>
      </c>
      <c r="V22" s="14">
        <f>VLOOKUP($K22,'Z4. Input table (SCR and MCR)'!$A$5:$M$34,6,FALSE)</f>
        <v>8.5399999999999991</v>
      </c>
      <c r="W22" s="13" t="e">
        <f>'Z4. Input table (SCR and MCR)'!#REF!</f>
        <v>#REF!</v>
      </c>
    </row>
    <row r="23" spans="2:23" x14ac:dyDescent="0.2">
      <c r="B23" s="3" t="s">
        <v>37</v>
      </c>
      <c r="C23" s="5">
        <f>VLOOKUP(B23,'Z1. Input tables (Assets)'!$P$5:$S$35,2,FALSE)</f>
        <v>916.53</v>
      </c>
      <c r="D23" s="6">
        <f t="shared" si="6"/>
        <v>0.55790043948819712</v>
      </c>
      <c r="E23" s="5">
        <f>VLOOKUP(B23,'Z1. Input tables (Assets)'!$P$5:$S$35,3,FALSE)</f>
        <v>505.52</v>
      </c>
      <c r="F23" s="6">
        <f t="shared" si="7"/>
        <v>0.3077147831168357</v>
      </c>
      <c r="G23" s="5">
        <f>VLOOKUP(B23,'Z1. Input tables (Assets)'!$P$5:$S$35,4,FALSE)-SUM(E23,C23)</f>
        <v>220.76999999999998</v>
      </c>
      <c r="H23" s="6">
        <f t="shared" si="8"/>
        <v>0.13438477739496718</v>
      </c>
      <c r="I23" s="5">
        <f>VLOOKUP(B23,'Z1. Input tables (Assets)'!$P$5:$S$35,4,FALSE)</f>
        <v>1642.82</v>
      </c>
      <c r="K23" s="12" t="s">
        <v>37</v>
      </c>
      <c r="L23" s="13">
        <f>VLOOKUP($K23,'Z4. Input table (SCR and MCR)'!$A$5:$M$34,8,FALSE)</f>
        <v>1.66</v>
      </c>
      <c r="M23" s="14">
        <f>VLOOKUP($K23,'Z4. Input table (SCR and MCR)'!$A$5:$M$34,8,FALSE)</f>
        <v>1.66</v>
      </c>
      <c r="N23" s="14">
        <f>VLOOKUP($K23,'Z4. Input table (SCR and MCR)'!$A$5:$M$34,10,FALSE)</f>
        <v>1.51</v>
      </c>
      <c r="O23" s="14">
        <f>VLOOKUP($K23,'Z4. Input table (SCR and MCR)'!$A$5:$M$34,11,FALSE)</f>
        <v>1.78</v>
      </c>
      <c r="P23" s="14">
        <f>VLOOKUP($K23,'Z4. Input table (SCR and MCR)'!$A$5:$M$34,12,FALSE)</f>
        <v>1.97</v>
      </c>
      <c r="Q23" s="16" t="e">
        <f>'Z4. Input table (SCR and MCR)'!#REF!</f>
        <v>#REF!</v>
      </c>
      <c r="R23" s="19">
        <f>VLOOKUP($K23,'Z4. Input table (SCR and MCR)'!$A$5:$M$34,2,FALSE)</f>
        <v>4.32</v>
      </c>
      <c r="S23" s="13">
        <f>VLOOKUP($K23,'Z4. Input table (SCR and MCR)'!$A$5:$M$34,2,FALSE)</f>
        <v>4.32</v>
      </c>
      <c r="T23" s="14">
        <f>VLOOKUP($K23,'Z4. Input table (SCR and MCR)'!$A$5:$M$34,4,FALSE)</f>
        <v>2.69</v>
      </c>
      <c r="U23" s="14">
        <f>VLOOKUP($K23,'Z4. Input table (SCR and MCR)'!$A$5:$M$34,5,FALSE)</f>
        <v>3.29</v>
      </c>
      <c r="V23" s="14">
        <f>VLOOKUP($K23,'Z4. Input table (SCR and MCR)'!$A$5:$M$34,6,FALSE)</f>
        <v>7.06</v>
      </c>
      <c r="W23" s="13" t="e">
        <f>'Z4. Input table (SCR and MCR)'!#REF!</f>
        <v>#REF!</v>
      </c>
    </row>
    <row r="24" spans="2:23" x14ac:dyDescent="0.2">
      <c r="B24" s="3" t="s">
        <v>38</v>
      </c>
      <c r="C24" s="5">
        <f>VLOOKUP(B24,'Z1. Input tables (Assets)'!$P$5:$S$35,2,FALSE)</f>
        <v>63882.76</v>
      </c>
      <c r="D24" s="6">
        <f t="shared" si="6"/>
        <v>0.21207528679387094</v>
      </c>
      <c r="E24" s="5">
        <f>VLOOKUP(B24,'Z1. Input tables (Assets)'!$P$5:$S$35,3,FALSE)</f>
        <v>161045.64000000001</v>
      </c>
      <c r="F24" s="6">
        <f t="shared" si="7"/>
        <v>0.5346325094579899</v>
      </c>
      <c r="G24" s="5">
        <f>VLOOKUP(B24,'Z1. Input tables (Assets)'!$P$5:$S$35,4,FALSE)-SUM(E24,C24)</f>
        <v>76298.399999999965</v>
      </c>
      <c r="H24" s="6">
        <f t="shared" si="8"/>
        <v>0.25329220374813916</v>
      </c>
      <c r="I24" s="5">
        <f>VLOOKUP(B24,'Z1. Input tables (Assets)'!$P$5:$S$35,4,FALSE)</f>
        <v>301226.8</v>
      </c>
      <c r="K24" s="12" t="s">
        <v>38</v>
      </c>
      <c r="L24" s="13">
        <f>VLOOKUP($K24,'Z4. Input table (SCR and MCR)'!$A$5:$M$34,8,FALSE)</f>
        <v>1.98</v>
      </c>
      <c r="M24" s="14">
        <f>VLOOKUP($K24,'Z4. Input table (SCR and MCR)'!$A$5:$M$34,8,FALSE)</f>
        <v>1.98</v>
      </c>
      <c r="N24" s="14">
        <f>VLOOKUP($K24,'Z4. Input table (SCR and MCR)'!$A$5:$M$34,10,FALSE)</f>
        <v>1.57</v>
      </c>
      <c r="O24" s="14">
        <f>VLOOKUP($K24,'Z4. Input table (SCR and MCR)'!$A$5:$M$34,11,FALSE)</f>
        <v>2.0099999999999998</v>
      </c>
      <c r="P24" s="14">
        <f>VLOOKUP($K24,'Z4. Input table (SCR and MCR)'!$A$5:$M$34,12,FALSE)</f>
        <v>2.86</v>
      </c>
      <c r="Q24" s="16" t="e">
        <f>'Z4. Input table (SCR and MCR)'!#REF!</f>
        <v>#REF!</v>
      </c>
      <c r="R24" s="19">
        <f>VLOOKUP($K24,'Z4. Input table (SCR and MCR)'!$A$5:$M$34,2,FALSE)</f>
        <v>5.68</v>
      </c>
      <c r="S24" s="13">
        <f>VLOOKUP($K24,'Z4. Input table (SCR and MCR)'!$A$5:$M$34,2,FALSE)</f>
        <v>5.68</v>
      </c>
      <c r="T24" s="14">
        <f>VLOOKUP($K24,'Z4. Input table (SCR and MCR)'!$A$5:$M$34,4,FALSE)</f>
        <v>4.5599999999999996</v>
      </c>
      <c r="U24" s="14">
        <f>VLOOKUP($K24,'Z4. Input table (SCR and MCR)'!$A$5:$M$34,5,FALSE)</f>
        <v>6.36</v>
      </c>
      <c r="V24" s="14">
        <f>VLOOKUP($K24,'Z4. Input table (SCR and MCR)'!$A$5:$M$34,6,FALSE)</f>
        <v>8.99</v>
      </c>
      <c r="W24" s="13" t="e">
        <f>'Z4. Input table (SCR and MCR)'!#REF!</f>
        <v>#REF!</v>
      </c>
    </row>
    <row r="25" spans="2:23" x14ac:dyDescent="0.2">
      <c r="B25" s="3" t="s">
        <v>39</v>
      </c>
      <c r="C25" s="5">
        <f>VLOOKUP(B25,'Z1. Input tables (Assets)'!$P$5:$S$35,2,FALSE)</f>
        <v>6984.9</v>
      </c>
      <c r="D25" s="6">
        <f t="shared" si="6"/>
        <v>0.46920121799259606</v>
      </c>
      <c r="E25" s="5">
        <f>VLOOKUP(B25,'Z1. Input tables (Assets)'!$P$5:$S$35,3,FALSE)</f>
        <v>635.61</v>
      </c>
      <c r="F25" s="6">
        <f t="shared" si="7"/>
        <v>4.2696242776313766E-2</v>
      </c>
      <c r="G25" s="5">
        <f>VLOOKUP(B25,'Z1. Input tables (Assets)'!$P$5:$S$35,4,FALSE)-SUM(E25,C25)</f>
        <v>7266.2800000000016</v>
      </c>
      <c r="H25" s="6">
        <f t="shared" si="8"/>
        <v>0.4881025392310902</v>
      </c>
      <c r="I25" s="5">
        <f>VLOOKUP(B25,'Z1. Input tables (Assets)'!$P$5:$S$35,4,FALSE)</f>
        <v>14886.79</v>
      </c>
      <c r="K25" s="12" t="s">
        <v>39</v>
      </c>
      <c r="L25" s="13">
        <f>VLOOKUP($K25,'Z4. Input table (SCR and MCR)'!$A$5:$M$34,8,FALSE)</f>
        <v>2.29</v>
      </c>
      <c r="M25" s="14">
        <f>VLOOKUP($K25,'Z4. Input table (SCR and MCR)'!$A$5:$M$34,8,FALSE)</f>
        <v>2.29</v>
      </c>
      <c r="N25" s="14">
        <f>VLOOKUP($K25,'Z4. Input table (SCR and MCR)'!$A$5:$M$34,10,FALSE)</f>
        <v>1.68</v>
      </c>
      <c r="O25" s="14">
        <f>VLOOKUP($K25,'Z4. Input table (SCR and MCR)'!$A$5:$M$34,11,FALSE)</f>
        <v>1.98</v>
      </c>
      <c r="P25" s="14">
        <f>VLOOKUP($K25,'Z4. Input table (SCR and MCR)'!$A$5:$M$34,12,FALSE)</f>
        <v>2.5499999999999998</v>
      </c>
      <c r="Q25" s="16" t="e">
        <f>'Z4. Input table (SCR and MCR)'!#REF!</f>
        <v>#REF!</v>
      </c>
      <c r="R25" s="19">
        <f>VLOOKUP($K25,'Z4. Input table (SCR and MCR)'!$A$5:$M$34,2,FALSE)</f>
        <v>5.86</v>
      </c>
      <c r="S25" s="13">
        <f>VLOOKUP($K25,'Z4. Input table (SCR and MCR)'!$A$5:$M$34,2,FALSE)</f>
        <v>5.86</v>
      </c>
      <c r="T25" s="14">
        <f>VLOOKUP($K25,'Z4. Input table (SCR and MCR)'!$A$5:$M$34,4,FALSE)</f>
        <v>2.1800000000000002</v>
      </c>
      <c r="U25" s="14">
        <f>VLOOKUP($K25,'Z4. Input table (SCR and MCR)'!$A$5:$M$34,5,FALSE)</f>
        <v>3.69</v>
      </c>
      <c r="V25" s="14">
        <f>VLOOKUP($K25,'Z4. Input table (SCR and MCR)'!$A$5:$M$34,6,FALSE)</f>
        <v>5.59</v>
      </c>
      <c r="W25" s="13" t="e">
        <f>'Z4. Input table (SCR and MCR)'!#REF!</f>
        <v>#REF!</v>
      </c>
    </row>
    <row r="26" spans="2:23" x14ac:dyDescent="0.2">
      <c r="B26" s="3" t="s">
        <v>40</v>
      </c>
      <c r="C26" s="5">
        <f>VLOOKUP(B26,'Z1. Input tables (Assets)'!$P$5:$S$35,2,FALSE)</f>
        <v>236872.89</v>
      </c>
      <c r="D26" s="6">
        <f t="shared" si="6"/>
        <v>0.5323512661926123</v>
      </c>
      <c r="E26" s="5">
        <f>VLOOKUP(B26,'Z1. Input tables (Assets)'!$P$5:$S$35,3,FALSE)</f>
        <v>75344.240000000005</v>
      </c>
      <c r="F26" s="6">
        <f t="shared" si="7"/>
        <v>0.16932964158253852</v>
      </c>
      <c r="G26" s="5">
        <f>VLOOKUP(B26,'Z1. Input tables (Assets)'!$P$5:$S$35,4,FALSE)-SUM(E26,C26)</f>
        <v>132738.87</v>
      </c>
      <c r="H26" s="6">
        <f t="shared" si="8"/>
        <v>0.2983190922248492</v>
      </c>
      <c r="I26" s="5">
        <f>VLOOKUP(B26,'Z1. Input tables (Assets)'!$P$5:$S$35,4,FALSE)</f>
        <v>444956</v>
      </c>
      <c r="K26" s="12" t="s">
        <v>40</v>
      </c>
      <c r="L26" s="13">
        <f>VLOOKUP($K26,'Z4. Input table (SCR and MCR)'!$A$5:$M$34,8,FALSE)</f>
        <v>1.89</v>
      </c>
      <c r="M26" s="14">
        <f>VLOOKUP($K26,'Z4. Input table (SCR and MCR)'!$A$5:$M$34,8,FALSE)</f>
        <v>1.89</v>
      </c>
      <c r="N26" s="14">
        <f>VLOOKUP($K26,'Z4. Input table (SCR and MCR)'!$A$5:$M$34,10,FALSE)</f>
        <v>1.59</v>
      </c>
      <c r="O26" s="14">
        <f>VLOOKUP($K26,'Z4. Input table (SCR and MCR)'!$A$5:$M$34,11,FALSE)</f>
        <v>1.96</v>
      </c>
      <c r="P26" s="14">
        <f>VLOOKUP($K26,'Z4. Input table (SCR and MCR)'!$A$5:$M$34,12,FALSE)</f>
        <v>2.4500000000000002</v>
      </c>
      <c r="Q26" s="16" t="e">
        <f>'Z4. Input table (SCR and MCR)'!#REF!</f>
        <v>#REF!</v>
      </c>
      <c r="R26" s="19">
        <f>VLOOKUP($K26,'Z4. Input table (SCR and MCR)'!$A$5:$M$34,2,FALSE)</f>
        <v>4.66</v>
      </c>
      <c r="S26" s="13">
        <f>VLOOKUP($K26,'Z4. Input table (SCR and MCR)'!$A$5:$M$34,2,FALSE)</f>
        <v>4.66</v>
      </c>
      <c r="T26" s="14">
        <f>VLOOKUP($K26,'Z4. Input table (SCR and MCR)'!$A$5:$M$34,4,FALSE)</f>
        <v>3.5</v>
      </c>
      <c r="U26" s="14">
        <f>VLOOKUP($K26,'Z4. Input table (SCR and MCR)'!$A$5:$M$34,5,FALSE)</f>
        <v>4.5199999999999996</v>
      </c>
      <c r="V26" s="14">
        <f>VLOOKUP($K26,'Z4. Input table (SCR and MCR)'!$A$5:$M$34,6,FALSE)</f>
        <v>7.51</v>
      </c>
      <c r="W26" s="13" t="e">
        <f>'Z4. Input table (SCR and MCR)'!#REF!</f>
        <v>#REF!</v>
      </c>
    </row>
    <row r="27" spans="2:23" x14ac:dyDescent="0.2">
      <c r="B27" s="3" t="s">
        <v>41</v>
      </c>
      <c r="C27" s="5">
        <f>VLOOKUP(B27,'Z1. Input tables (Assets)'!$P$5:$S$35,2,FALSE)</f>
        <v>132869</v>
      </c>
      <c r="D27" s="6">
        <f t="shared" si="6"/>
        <v>0.64226523776923128</v>
      </c>
      <c r="E27" s="5">
        <f>VLOOKUP(B27,'Z1. Input tables (Assets)'!$P$5:$S$35,3,FALSE)</f>
        <v>52643.31</v>
      </c>
      <c r="F27" s="6">
        <f t="shared" si="7"/>
        <v>0.25446844647065414</v>
      </c>
      <c r="G27" s="5">
        <f>VLOOKUP(B27,'Z1. Input tables (Assets)'!$P$5:$S$35,4,FALSE)-SUM(E27,C27)</f>
        <v>21363.279999999999</v>
      </c>
      <c r="H27" s="6">
        <f t="shared" si="8"/>
        <v>0.10326631576011457</v>
      </c>
      <c r="I27" s="5">
        <f>VLOOKUP(B27,'Z1. Input tables (Assets)'!$P$5:$S$35,4,FALSE)</f>
        <v>206875.59</v>
      </c>
      <c r="K27" s="12" t="s">
        <v>41</v>
      </c>
      <c r="L27" s="13">
        <f>VLOOKUP($K27,'Z4. Input table (SCR and MCR)'!$A$5:$M$34,8,FALSE)</f>
        <v>2.17</v>
      </c>
      <c r="M27" s="14">
        <f>VLOOKUP($K27,'Z4. Input table (SCR and MCR)'!$A$5:$M$34,8,FALSE)</f>
        <v>2.17</v>
      </c>
      <c r="N27" s="14">
        <f>VLOOKUP($K27,'Z4. Input table (SCR and MCR)'!$A$5:$M$34,10,FALSE)</f>
        <v>1.83</v>
      </c>
      <c r="O27" s="14">
        <f>VLOOKUP($K27,'Z4. Input table (SCR and MCR)'!$A$5:$M$34,11,FALSE)</f>
        <v>2.13</v>
      </c>
      <c r="P27" s="14">
        <f>VLOOKUP($K27,'Z4. Input table (SCR and MCR)'!$A$5:$M$34,12,FALSE)</f>
        <v>3.19</v>
      </c>
      <c r="Q27" s="16" t="e">
        <f>'Z4. Input table (SCR and MCR)'!#REF!</f>
        <v>#REF!</v>
      </c>
      <c r="R27" s="19">
        <f>VLOOKUP($K27,'Z4. Input table (SCR and MCR)'!$A$5:$M$34,2,FALSE)</f>
        <v>5.12</v>
      </c>
      <c r="S27" s="13">
        <f>VLOOKUP($K27,'Z4. Input table (SCR and MCR)'!$A$5:$M$34,2,FALSE)</f>
        <v>5.12</v>
      </c>
      <c r="T27" s="14">
        <f>VLOOKUP($K27,'Z4. Input table (SCR and MCR)'!$A$5:$M$34,4,FALSE)</f>
        <v>3.53</v>
      </c>
      <c r="U27" s="14">
        <f>VLOOKUP($K27,'Z4. Input table (SCR and MCR)'!$A$5:$M$34,5,FALSE)</f>
        <v>4.68</v>
      </c>
      <c r="V27" s="14">
        <f>VLOOKUP($K27,'Z4. Input table (SCR and MCR)'!$A$5:$M$34,6,FALSE)</f>
        <v>7.27</v>
      </c>
      <c r="W27" s="13" t="e">
        <f>'Z4. Input table (SCR and MCR)'!#REF!</f>
        <v>#REF!</v>
      </c>
    </row>
    <row r="28" spans="2:23" x14ac:dyDescent="0.2">
      <c r="B28" s="3" t="s">
        <v>42</v>
      </c>
      <c r="C28" s="5">
        <f>VLOOKUP(B28,'Z1. Input tables (Assets)'!$P$5:$S$35,2,FALSE)</f>
        <v>26633.07</v>
      </c>
      <c r="D28" s="6">
        <f t="shared" si="6"/>
        <v>0.68024418538718878</v>
      </c>
      <c r="E28" s="5">
        <f>VLOOKUP(B28,'Z1. Input tables (Assets)'!$P$5:$S$35,3,FALSE)</f>
        <v>7355.14</v>
      </c>
      <c r="F28" s="6">
        <f t="shared" si="7"/>
        <v>0.18786010090870964</v>
      </c>
      <c r="G28" s="5">
        <f>VLOOKUP(B28,'Z1. Input tables (Assets)'!$P$5:$S$35,4,FALSE)-SUM(E28,C28)</f>
        <v>5164.010000000002</v>
      </c>
      <c r="H28" s="6">
        <f t="shared" si="8"/>
        <v>0.13189571370410164</v>
      </c>
      <c r="I28" s="5">
        <f>VLOOKUP(B28,'Z1. Input tables (Assets)'!$P$5:$S$35,4,FALSE)</f>
        <v>39152.22</v>
      </c>
      <c r="K28" s="12" t="s">
        <v>42</v>
      </c>
      <c r="L28" s="13">
        <f>VLOOKUP($K28,'Z4. Input table (SCR and MCR)'!$A$5:$M$34,8,FALSE)</f>
        <v>2.41</v>
      </c>
      <c r="M28" s="14">
        <f>VLOOKUP($K28,'Z4. Input table (SCR and MCR)'!$A$5:$M$34,8,FALSE)</f>
        <v>2.41</v>
      </c>
      <c r="N28" s="14">
        <f>VLOOKUP($K28,'Z4. Input table (SCR and MCR)'!$A$5:$M$34,10,FALSE)</f>
        <v>1.65</v>
      </c>
      <c r="O28" s="14">
        <f>VLOOKUP($K28,'Z4. Input table (SCR and MCR)'!$A$5:$M$34,11,FALSE)</f>
        <v>2.06</v>
      </c>
      <c r="P28" s="14">
        <f>VLOOKUP($K28,'Z4. Input table (SCR and MCR)'!$A$5:$M$34,12,FALSE)</f>
        <v>2.4300000000000002</v>
      </c>
      <c r="Q28" s="16" t="e">
        <f>'Z4. Input table (SCR and MCR)'!#REF!</f>
        <v>#REF!</v>
      </c>
      <c r="R28" s="19">
        <f>VLOOKUP($K28,'Z4. Input table (SCR and MCR)'!$A$5:$M$34,2,FALSE)</f>
        <v>6.61</v>
      </c>
      <c r="S28" s="13">
        <f>VLOOKUP($K28,'Z4. Input table (SCR and MCR)'!$A$5:$M$34,2,FALSE)</f>
        <v>6.61</v>
      </c>
      <c r="T28" s="14">
        <f>VLOOKUP($K28,'Z4. Input table (SCR and MCR)'!$A$5:$M$34,4,FALSE)</f>
        <v>3.43</v>
      </c>
      <c r="U28" s="14">
        <f>VLOOKUP($K28,'Z4. Input table (SCR and MCR)'!$A$5:$M$34,5,FALSE)</f>
        <v>4.42</v>
      </c>
      <c r="V28" s="14">
        <f>VLOOKUP($K28,'Z4. Input table (SCR and MCR)'!$A$5:$M$34,6,FALSE)</f>
        <v>6.72</v>
      </c>
      <c r="W28" s="13" t="e">
        <f>'Z4. Input table (SCR and MCR)'!#REF!</f>
        <v>#REF!</v>
      </c>
    </row>
    <row r="29" spans="2:23" x14ac:dyDescent="0.2">
      <c r="B29" s="3" t="s">
        <v>43</v>
      </c>
      <c r="C29" s="5">
        <f>VLOOKUP(B29,'Z1. Input tables (Assets)'!$P$5:$S$35,2,FALSE)</f>
        <v>32564.400000000001</v>
      </c>
      <c r="D29" s="6">
        <f t="shared" si="6"/>
        <v>0.60763172640562557</v>
      </c>
      <c r="E29" s="5">
        <f>VLOOKUP(B29,'Z1. Input tables (Assets)'!$P$5:$S$35,3,FALSE)</f>
        <v>16120.83</v>
      </c>
      <c r="F29" s="6">
        <f t="shared" si="7"/>
        <v>0.30080479800001231</v>
      </c>
      <c r="G29" s="5">
        <f>VLOOKUP(B29,'Z1. Input tables (Assets)'!$P$5:$S$35,4,FALSE)-SUM(E29,C29)</f>
        <v>4907.0999999999985</v>
      </c>
      <c r="H29" s="6">
        <f t="shared" si="8"/>
        <v>9.1563475594362079E-2</v>
      </c>
      <c r="I29" s="5">
        <f>VLOOKUP(B29,'Z1. Input tables (Assets)'!$P$5:$S$35,4,FALSE)</f>
        <v>53592.33</v>
      </c>
      <c r="K29" s="12" t="s">
        <v>43</v>
      </c>
      <c r="L29" s="13">
        <f>VLOOKUP($K29,'Z4. Input table (SCR and MCR)'!$A$5:$M$34,8,FALSE)</f>
        <v>1.97</v>
      </c>
      <c r="M29" s="14">
        <f>VLOOKUP($K29,'Z4. Input table (SCR and MCR)'!$A$5:$M$34,8,FALSE)</f>
        <v>1.97</v>
      </c>
      <c r="N29" s="14">
        <f>VLOOKUP($K29,'Z4. Input table (SCR and MCR)'!$A$5:$M$34,10,FALSE)</f>
        <v>1.58</v>
      </c>
      <c r="O29" s="14">
        <f>VLOOKUP($K29,'Z4. Input table (SCR and MCR)'!$A$5:$M$34,11,FALSE)</f>
        <v>1.98</v>
      </c>
      <c r="P29" s="14">
        <f>VLOOKUP($K29,'Z4. Input table (SCR and MCR)'!$A$5:$M$34,12,FALSE)</f>
        <v>2.33</v>
      </c>
      <c r="Q29" s="16" t="e">
        <f>'Z4. Input table (SCR and MCR)'!#REF!</f>
        <v>#REF!</v>
      </c>
      <c r="R29" s="19">
        <f>VLOOKUP($K29,'Z4. Input table (SCR and MCR)'!$A$5:$M$34,2,FALSE)</f>
        <v>5.17</v>
      </c>
      <c r="S29" s="13">
        <f>VLOOKUP($K29,'Z4. Input table (SCR and MCR)'!$A$5:$M$34,2,FALSE)</f>
        <v>5.17</v>
      </c>
      <c r="T29" s="14">
        <f>VLOOKUP($K29,'Z4. Input table (SCR and MCR)'!$A$5:$M$34,4,FALSE)</f>
        <v>3.52</v>
      </c>
      <c r="U29" s="14">
        <f>VLOOKUP($K29,'Z4. Input table (SCR and MCR)'!$A$5:$M$34,5,FALSE)</f>
        <v>4.62</v>
      </c>
      <c r="V29" s="14">
        <f>VLOOKUP($K29,'Z4. Input table (SCR and MCR)'!$A$5:$M$34,6,FALSE)</f>
        <v>6.29</v>
      </c>
      <c r="W29" s="13" t="e">
        <f>'Z4. Input table (SCR and MCR)'!#REF!</f>
        <v>#REF!</v>
      </c>
    </row>
    <row r="30" spans="2:23" x14ac:dyDescent="0.2">
      <c r="B30" s="3" t="s">
        <v>44</v>
      </c>
      <c r="C30" s="5">
        <f>VLOOKUP(B30,'Z1. Input tables (Assets)'!$P$5:$S$35,2,FALSE)</f>
        <v>3197.77</v>
      </c>
      <c r="D30" s="6">
        <f t="shared" si="6"/>
        <v>0.6502003810391348</v>
      </c>
      <c r="E30" s="5">
        <f>VLOOKUP(B30,'Z1. Input tables (Assets)'!$P$5:$S$35,3,FALSE)</f>
        <v>780.18</v>
      </c>
      <c r="F30" s="6">
        <f t="shared" si="7"/>
        <v>0.1586334643451881</v>
      </c>
      <c r="G30" s="5">
        <f>VLOOKUP(B30,'Z1. Input tables (Assets)'!$P$5:$S$35,4,FALSE)-SUM(E30,C30)</f>
        <v>940.18000000000029</v>
      </c>
      <c r="H30" s="6">
        <f t="shared" si="8"/>
        <v>0.19116615461567715</v>
      </c>
      <c r="I30" s="5">
        <f>VLOOKUP(B30,'Z1. Input tables (Assets)'!$P$5:$S$35,4,FALSE)</f>
        <v>4918.13</v>
      </c>
      <c r="K30" s="12" t="s">
        <v>44</v>
      </c>
      <c r="L30" s="13">
        <f>VLOOKUP($K30,'Z4. Input table (SCR and MCR)'!$A$5:$M$34,8,FALSE)</f>
        <v>1.64</v>
      </c>
      <c r="M30" s="14">
        <f>VLOOKUP($K30,'Z4. Input table (SCR and MCR)'!$A$5:$M$34,8,FALSE)</f>
        <v>1.64</v>
      </c>
      <c r="N30" s="14">
        <f>VLOOKUP($K30,'Z4. Input table (SCR and MCR)'!$A$5:$M$34,10,FALSE)</f>
        <v>1.49</v>
      </c>
      <c r="O30" s="14">
        <f>VLOOKUP($K30,'Z4. Input table (SCR and MCR)'!$A$5:$M$34,11,FALSE)</f>
        <v>1.83</v>
      </c>
      <c r="P30" s="14">
        <f>VLOOKUP($K30,'Z4. Input table (SCR and MCR)'!$A$5:$M$34,12,FALSE)</f>
        <v>2.4500000000000002</v>
      </c>
      <c r="Q30" s="16" t="e">
        <f>'Z4. Input table (SCR and MCR)'!#REF!</f>
        <v>#REF!</v>
      </c>
      <c r="R30" s="19">
        <f>VLOOKUP($K30,'Z4. Input table (SCR and MCR)'!$A$5:$M$34,2,FALSE)</f>
        <v>3.96</v>
      </c>
      <c r="S30" s="13">
        <f>VLOOKUP($K30,'Z4. Input table (SCR and MCR)'!$A$5:$M$34,2,FALSE)</f>
        <v>3.96</v>
      </c>
      <c r="T30" s="14">
        <f>VLOOKUP($K30,'Z4. Input table (SCR and MCR)'!$A$5:$M$34,4,FALSE)</f>
        <v>2.58</v>
      </c>
      <c r="U30" s="14">
        <f>VLOOKUP($K30,'Z4. Input table (SCR and MCR)'!$A$5:$M$34,5,FALSE)</f>
        <v>3.37</v>
      </c>
      <c r="V30" s="14">
        <f>VLOOKUP($K30,'Z4. Input table (SCR and MCR)'!$A$5:$M$34,6,FALSE)</f>
        <v>5.66</v>
      </c>
      <c r="W30" s="13" t="e">
        <f>'Z4. Input table (SCR and MCR)'!#REF!</f>
        <v>#REF!</v>
      </c>
    </row>
    <row r="31" spans="2:23" x14ac:dyDescent="0.2">
      <c r="B31" s="3" t="s">
        <v>45</v>
      </c>
      <c r="C31" s="5">
        <f>VLOOKUP(B31,'Z1. Input tables (Assets)'!$P$5:$S$35,2,FALSE)</f>
        <v>3584.1</v>
      </c>
      <c r="D31" s="6">
        <f t="shared" si="6"/>
        <v>0.68633045583019925</v>
      </c>
      <c r="E31" s="5">
        <f>VLOOKUP(B31,'Z1. Input tables (Assets)'!$P$5:$S$35,3,FALSE)</f>
        <v>952.06</v>
      </c>
      <c r="F31" s="6">
        <f t="shared" si="7"/>
        <v>0.1823129303807649</v>
      </c>
      <c r="G31" s="5">
        <f>VLOOKUP(B31,'Z1. Input tables (Assets)'!$P$5:$S$35,4,FALSE)-SUM(E31,C31)</f>
        <v>685.96</v>
      </c>
      <c r="H31" s="6">
        <f t="shared" si="8"/>
        <v>0.13135661378903588</v>
      </c>
      <c r="I31" s="5">
        <f>VLOOKUP(B31,'Z1. Input tables (Assets)'!$P$5:$S$35,4,FALSE)</f>
        <v>5222.12</v>
      </c>
      <c r="K31" s="12" t="s">
        <v>45</v>
      </c>
      <c r="L31" s="13">
        <f>VLOOKUP($K31,'Z4. Input table (SCR and MCR)'!$A$5:$M$34,8,FALSE)</f>
        <v>1.93</v>
      </c>
      <c r="M31" s="14">
        <f>VLOOKUP($K31,'Z4. Input table (SCR and MCR)'!$A$5:$M$34,8,FALSE)</f>
        <v>1.93</v>
      </c>
      <c r="N31" s="14">
        <f>VLOOKUP($K31,'Z4. Input table (SCR and MCR)'!$A$5:$M$34,10,FALSE)</f>
        <v>1.6</v>
      </c>
      <c r="O31" s="14">
        <f>VLOOKUP($K31,'Z4. Input table (SCR and MCR)'!$A$5:$M$34,11,FALSE)</f>
        <v>1.76</v>
      </c>
      <c r="P31" s="14">
        <f>VLOOKUP($K31,'Z4. Input table (SCR and MCR)'!$A$5:$M$34,12,FALSE)</f>
        <v>2.04</v>
      </c>
      <c r="Q31" s="16" t="e">
        <f>'Z4. Input table (SCR and MCR)'!#REF!</f>
        <v>#REF!</v>
      </c>
      <c r="R31" s="19">
        <f>VLOOKUP($K31,'Z4. Input table (SCR and MCR)'!$A$5:$M$34,2,FALSE)</f>
        <v>5</v>
      </c>
      <c r="S31" s="13">
        <f>VLOOKUP($K31,'Z4. Input table (SCR and MCR)'!$A$5:$M$34,2,FALSE)</f>
        <v>5</v>
      </c>
      <c r="T31" s="14">
        <f>VLOOKUP($K31,'Z4. Input table (SCR and MCR)'!$A$5:$M$34,4,FALSE)</f>
        <v>2.57</v>
      </c>
      <c r="U31" s="14">
        <f>VLOOKUP($K31,'Z4. Input table (SCR and MCR)'!$A$5:$M$34,5,FALSE)</f>
        <v>3.99</v>
      </c>
      <c r="V31" s="14">
        <f>VLOOKUP($K31,'Z4. Input table (SCR and MCR)'!$A$5:$M$34,6,FALSE)</f>
        <v>4.93</v>
      </c>
      <c r="W31" s="13" t="e">
        <f>'Z4. Input table (SCR and MCR)'!#REF!</f>
        <v>#REF!</v>
      </c>
    </row>
    <row r="32" spans="2:23" x14ac:dyDescent="0.2">
      <c r="B32" s="3" t="s">
        <v>46</v>
      </c>
      <c r="C32" s="5">
        <f>VLOOKUP(B32,'Z1. Input tables (Assets)'!$P$5:$S$35,2,FALSE)</f>
        <v>5716.38</v>
      </c>
      <c r="D32" s="6">
        <f t="shared" si="6"/>
        <v>0.68003973376001514</v>
      </c>
      <c r="E32" s="5">
        <f>VLOOKUP(B32,'Z1. Input tables (Assets)'!$P$5:$S$35,3,FALSE)</f>
        <v>1603.58</v>
      </c>
      <c r="F32" s="6">
        <f t="shared" si="7"/>
        <v>0.19076725414735987</v>
      </c>
      <c r="G32" s="5">
        <f>VLOOKUP(B32,'Z1. Input tables (Assets)'!$P$5:$S$35,4,FALSE)-SUM(E32,C32)</f>
        <v>1085.9900000000007</v>
      </c>
      <c r="H32" s="6">
        <f t="shared" si="8"/>
        <v>0.12919301209262493</v>
      </c>
      <c r="I32" s="5">
        <f>VLOOKUP(B32,'Z1. Input tables (Assets)'!$P$5:$S$35,4,FALSE)</f>
        <v>8405.9500000000007</v>
      </c>
      <c r="K32" s="12" t="s">
        <v>46</v>
      </c>
      <c r="L32" s="13">
        <f>VLOOKUP($K32,'Z4. Input table (SCR and MCR)'!$A$5:$M$34,8,FALSE)</f>
        <v>2.33</v>
      </c>
      <c r="M32" s="14">
        <f>VLOOKUP($K32,'Z4. Input table (SCR and MCR)'!$A$5:$M$34,8,FALSE)</f>
        <v>2.33</v>
      </c>
      <c r="N32" s="14">
        <f>VLOOKUP($K32,'Z4. Input table (SCR and MCR)'!$A$5:$M$34,10,FALSE)</f>
        <v>1.86</v>
      </c>
      <c r="O32" s="14">
        <f>VLOOKUP($K32,'Z4. Input table (SCR and MCR)'!$A$5:$M$34,11,FALSE)</f>
        <v>2.29</v>
      </c>
      <c r="P32" s="14">
        <f>VLOOKUP($K32,'Z4. Input table (SCR and MCR)'!$A$5:$M$34,12,FALSE)</f>
        <v>2.66</v>
      </c>
      <c r="Q32" s="16" t="e">
        <f>'Z4. Input table (SCR and MCR)'!#REF!</f>
        <v>#REF!</v>
      </c>
      <c r="R32" s="19">
        <f>VLOOKUP($K32,'Z4. Input table (SCR and MCR)'!$A$5:$M$34,2,FALSE)</f>
        <v>7.15</v>
      </c>
      <c r="S32" s="13">
        <f>VLOOKUP($K32,'Z4. Input table (SCR and MCR)'!$A$5:$M$34,2,FALSE)</f>
        <v>7.15</v>
      </c>
      <c r="T32" s="14">
        <f>VLOOKUP($K32,'Z4. Input table (SCR and MCR)'!$A$5:$M$34,4,FALSE)</f>
        <v>3.85</v>
      </c>
      <c r="U32" s="14">
        <f>VLOOKUP($K32,'Z4. Input table (SCR and MCR)'!$A$5:$M$34,5,FALSE)</f>
        <v>6.42</v>
      </c>
      <c r="V32" s="14">
        <f>VLOOKUP($K32,'Z4. Input table (SCR and MCR)'!$A$5:$M$34,6,FALSE)</f>
        <v>8.65</v>
      </c>
      <c r="W32" s="13" t="e">
        <f>'Z4. Input table (SCR and MCR)'!#REF!</f>
        <v>#REF!</v>
      </c>
    </row>
    <row r="33" spans="2:23" x14ac:dyDescent="0.2">
      <c r="B33" s="3" t="s">
        <v>47</v>
      </c>
      <c r="C33" s="5">
        <f>VLOOKUP(B33,'Z1. Input tables (Assets)'!$P$5:$S$35,2,FALSE)</f>
        <v>220060.73</v>
      </c>
      <c r="D33" s="6">
        <f t="shared" si="6"/>
        <v>0.74176090610078282</v>
      </c>
      <c r="E33" s="5">
        <f>VLOOKUP(B33,'Z1. Input tables (Assets)'!$P$5:$S$35,3,FALSE)</f>
        <v>31236.02</v>
      </c>
      <c r="F33" s="6">
        <f t="shared" si="7"/>
        <v>0.10528756538334748</v>
      </c>
      <c r="G33" s="5">
        <f>VLOOKUP(B33,'Z1. Input tables (Assets)'!$P$5:$S$35,4,FALSE)-SUM(E33,C33)</f>
        <v>45376.650000000023</v>
      </c>
      <c r="H33" s="6">
        <f t="shared" si="8"/>
        <v>0.15295152851586971</v>
      </c>
      <c r="I33" s="5">
        <f>VLOOKUP(B33,'Z1. Input tables (Assets)'!$P$5:$S$35,4,FALSE)</f>
        <v>296673.40000000002</v>
      </c>
      <c r="K33" s="12" t="s">
        <v>47</v>
      </c>
      <c r="L33" s="13">
        <f>VLOOKUP($K33,'Z4. Input table (SCR and MCR)'!$A$5:$M$34,8,FALSE)</f>
        <v>2.33</v>
      </c>
      <c r="M33" s="14">
        <f>VLOOKUP($K33,'Z4. Input table (SCR and MCR)'!$A$5:$M$34,8,FALSE)</f>
        <v>2.33</v>
      </c>
      <c r="N33" s="14">
        <f>VLOOKUP($K33,'Z4. Input table (SCR and MCR)'!$A$5:$M$34,10,FALSE)</f>
        <v>1.83</v>
      </c>
      <c r="O33" s="14">
        <f>VLOOKUP($K33,'Z4. Input table (SCR and MCR)'!$A$5:$M$34,11,FALSE)</f>
        <v>2.37</v>
      </c>
      <c r="P33" s="14">
        <f>VLOOKUP($K33,'Z4. Input table (SCR and MCR)'!$A$5:$M$34,12,FALSE)</f>
        <v>3.34</v>
      </c>
      <c r="Q33" s="16" t="e">
        <f>'Z4. Input table (SCR and MCR)'!#REF!</f>
        <v>#REF!</v>
      </c>
      <c r="R33" s="19">
        <f>VLOOKUP($K33,'Z4. Input table (SCR and MCR)'!$A$5:$M$34,2,FALSE)</f>
        <v>6.41</v>
      </c>
      <c r="S33" s="13">
        <f>VLOOKUP($K33,'Z4. Input table (SCR and MCR)'!$A$5:$M$34,2,FALSE)</f>
        <v>6.41</v>
      </c>
      <c r="T33" s="14">
        <f>VLOOKUP($K33,'Z4. Input table (SCR and MCR)'!$A$5:$M$34,4,FALSE)</f>
        <v>4.22</v>
      </c>
      <c r="U33" s="14">
        <f>VLOOKUP($K33,'Z4. Input table (SCR and MCR)'!$A$5:$M$34,5,FALSE)</f>
        <v>6.47</v>
      </c>
      <c r="V33" s="14">
        <f>VLOOKUP($K33,'Z4. Input table (SCR and MCR)'!$A$5:$M$34,6,FALSE)</f>
        <v>9.48</v>
      </c>
      <c r="W33" s="13" t="e">
        <f>'Z4. Input table (SCR and MCR)'!#REF!</f>
        <v>#REF!</v>
      </c>
    </row>
    <row r="34" spans="2:23" x14ac:dyDescent="0.2">
      <c r="B34" s="3" t="s">
        <v>48</v>
      </c>
      <c r="C34" s="5">
        <f>VLOOKUP(B34,'Z1. Input tables (Assets)'!$P$5:$S$35,2,FALSE)</f>
        <v>141847.67000000001</v>
      </c>
      <c r="D34" s="6">
        <f t="shared" si="6"/>
        <v>0.41457158444906361</v>
      </c>
      <c r="E34" s="5">
        <f>VLOOKUP(B34,'Z1. Input tables (Assets)'!$P$5:$S$35,3,FALSE)</f>
        <v>176894.93</v>
      </c>
      <c r="F34" s="6">
        <f t="shared" si="7"/>
        <v>0.51700258038151903</v>
      </c>
      <c r="G34" s="5">
        <f>VLOOKUP(B34,'Z1. Input tables (Assets)'!$P$5:$S$35,4,FALSE)-SUM(E34,C34)</f>
        <v>23412.23000000004</v>
      </c>
      <c r="H34" s="6">
        <f t="shared" si="8"/>
        <v>6.8425835169417415E-2</v>
      </c>
      <c r="I34" s="5">
        <f>VLOOKUP(B34,'Z1. Input tables (Assets)'!$P$5:$S$35,4,FALSE)</f>
        <v>342154.83</v>
      </c>
      <c r="K34" s="12" t="s">
        <v>48</v>
      </c>
      <c r="L34" s="13">
        <f>VLOOKUP($K34,'Z4. Input table (SCR and MCR)'!$A$5:$M$34,8,FALSE)</f>
        <v>2.0699999999999998</v>
      </c>
      <c r="M34" s="14">
        <f>VLOOKUP($K34,'Z4. Input table (SCR and MCR)'!$A$5:$M$34,8,FALSE)</f>
        <v>2.0699999999999998</v>
      </c>
      <c r="N34" s="14">
        <f>VLOOKUP($K34,'Z4. Input table (SCR and MCR)'!$A$5:$M$34,10,FALSE)</f>
        <v>1.81</v>
      </c>
      <c r="O34" s="14">
        <f>VLOOKUP($K34,'Z4. Input table (SCR and MCR)'!$A$5:$M$34,11,FALSE)</f>
        <v>2.23</v>
      </c>
      <c r="P34" s="14">
        <f>VLOOKUP($K34,'Z4. Input table (SCR and MCR)'!$A$5:$M$34,12,FALSE)</f>
        <v>2.54</v>
      </c>
      <c r="Q34" s="16" t="e">
        <f>'Z4. Input table (SCR and MCR)'!#REF!</f>
        <v>#REF!</v>
      </c>
      <c r="R34" s="19">
        <f>VLOOKUP($K34,'Z4. Input table (SCR and MCR)'!$A$5:$M$34,2,FALSE)</f>
        <v>7.57</v>
      </c>
      <c r="S34" s="13">
        <f>VLOOKUP($K34,'Z4. Input table (SCR and MCR)'!$A$5:$M$34,2,FALSE)</f>
        <v>7.57</v>
      </c>
      <c r="T34" s="14">
        <f>VLOOKUP($K34,'Z4. Input table (SCR and MCR)'!$A$5:$M$34,4,FALSE)</f>
        <v>3.83</v>
      </c>
      <c r="U34" s="14">
        <f>VLOOKUP($K34,'Z4. Input table (SCR and MCR)'!$A$5:$M$34,5,FALSE)</f>
        <v>6.46</v>
      </c>
      <c r="V34" s="14">
        <f>VLOOKUP($K34,'Z4. Input table (SCR and MCR)'!$A$5:$M$34,6,FALSE)</f>
        <v>8.6999999999999993</v>
      </c>
      <c r="W34" s="13" t="e">
        <f>'Z4. Input table (SCR and MCR)'!#REF!</f>
        <v>#REF!</v>
      </c>
    </row>
    <row r="35" spans="2:23" ht="13.5" thickBot="1" x14ac:dyDescent="0.25">
      <c r="B35" s="7" t="s">
        <v>132</v>
      </c>
      <c r="C35" s="8">
        <f>SUM(C5:C34)</f>
        <v>6103403.330000001</v>
      </c>
      <c r="D35" s="9">
        <f>C35/SUM(C35,E35,G35)</f>
        <v>0.64963047664754492</v>
      </c>
      <c r="E35" s="8">
        <f>SUM(E5:E34)</f>
        <v>1980762.8</v>
      </c>
      <c r="F35" s="9">
        <f>E35/SUM(C35,E35,G35)</f>
        <v>0.21082727329601622</v>
      </c>
      <c r="G35" s="8">
        <f>SUM(G5:G34)</f>
        <v>1311026.2899999996</v>
      </c>
      <c r="H35" s="9">
        <f>G35/SUM(C35,E35,G35)</f>
        <v>0.13954225005643892</v>
      </c>
      <c r="I35" s="8">
        <f>SUM(I5:I34)</f>
        <v>9395192.4199999999</v>
      </c>
      <c r="K35" s="7" t="s">
        <v>132</v>
      </c>
      <c r="L35" s="20">
        <f>'Z4. Input table (SCR and MCR)'!I53</f>
        <v>2.57</v>
      </c>
      <c r="M35" s="21"/>
      <c r="N35" s="21">
        <f>'Z4. Input table (SCR and MCR)'!I55</f>
        <v>1.71</v>
      </c>
      <c r="O35" s="21">
        <f>'Z4. Input table (SCR and MCR)'!I56</f>
        <v>2.2200000000000002</v>
      </c>
      <c r="P35" s="21">
        <f>'Z4. Input table (SCR and MCR)'!I57</f>
        <v>3.09</v>
      </c>
      <c r="Q35" s="22"/>
      <c r="R35" s="23">
        <f>'Z4. Input table (SCR and MCR)'!I59</f>
        <v>7.1</v>
      </c>
      <c r="S35" s="20"/>
      <c r="T35" s="21">
        <f>'Z4. Input table (SCR and MCR)'!I61</f>
        <v>3.83</v>
      </c>
      <c r="U35" s="21">
        <f>'Z4. Input table (SCR and MCR)'!I62</f>
        <v>5.91</v>
      </c>
      <c r="V35" s="21">
        <f>'Z4. Input table (SCR and MCR)'!I63</f>
        <v>8.93</v>
      </c>
      <c r="W35" s="7" t="s">
        <v>60</v>
      </c>
    </row>
    <row r="36" spans="2:23" ht="13.5" thickTop="1" x14ac:dyDescent="0.2"/>
    <row r="37" spans="2:23" x14ac:dyDescent="0.2">
      <c r="K37" s="72" t="s">
        <v>178</v>
      </c>
    </row>
    <row r="38" spans="2:23" x14ac:dyDescent="0.2">
      <c r="K38" s="73" t="str">
        <f>'Z4. Input table (SCR and MCR)'!I45</f>
        <v>Y2022</v>
      </c>
    </row>
  </sheetData>
  <mergeCells count="7">
    <mergeCell ref="M3:Q3"/>
    <mergeCell ref="L2:Q2"/>
    <mergeCell ref="R2:W2"/>
    <mergeCell ref="S3:W3"/>
    <mergeCell ref="C3:D3"/>
    <mergeCell ref="E3:F3"/>
    <mergeCell ref="G3:H3"/>
  </mergeCells>
  <pageMargins left="0.7" right="0.7" top="0.75" bottom="0.75" header="0.3" footer="0.3"/>
  <pageSetup paperSize="9" orientation="portrait" r:id="rId1"/>
  <ignoredErrors>
    <ignoredError sqref="H35 D35 F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39"/>
  <sheetViews>
    <sheetView zoomScale="60" zoomScaleNormal="60" workbookViewId="0">
      <selection activeCell="L35" sqref="L35"/>
    </sheetView>
  </sheetViews>
  <sheetFormatPr defaultColWidth="9.140625" defaultRowHeight="15" x14ac:dyDescent="0.25"/>
  <cols>
    <col min="1" max="1" width="9.140625" customWidth="1"/>
    <col min="2" max="2" width="11.140625" customWidth="1"/>
    <col min="3" max="3" width="31.5703125" customWidth="1"/>
    <col min="4" max="4" width="51.85546875" customWidth="1"/>
    <col min="5" max="5" width="11.140625" customWidth="1"/>
    <col min="6" max="6" width="18.85546875" customWidth="1"/>
    <col min="7" max="7" width="16.85546875" customWidth="1"/>
    <col min="8" max="8" width="16.5703125" customWidth="1"/>
    <col min="9" max="9" width="22.5703125" customWidth="1"/>
    <col min="10" max="10" width="33.85546875" customWidth="1"/>
    <col min="11" max="11" width="11.5703125" customWidth="1"/>
    <col min="12" max="12" width="34.28515625" customWidth="1"/>
    <col min="15" max="15" width="9.140625" customWidth="1"/>
    <col min="16" max="16" width="18.140625" customWidth="1"/>
    <col min="17" max="17" width="70.5703125" customWidth="1"/>
    <col min="18" max="18" width="48.42578125" customWidth="1"/>
    <col min="19" max="19" width="14" bestFit="1" customWidth="1"/>
  </cols>
  <sheetData>
    <row r="1" spans="1:19" ht="17.100000000000001" customHeight="1" x14ac:dyDescent="0.25">
      <c r="A1" s="104" t="s">
        <v>133</v>
      </c>
      <c r="B1" s="104"/>
      <c r="C1" s="104"/>
      <c r="D1" s="104"/>
      <c r="E1" s="104"/>
      <c r="F1" s="104"/>
      <c r="G1" s="104"/>
      <c r="H1" s="104"/>
      <c r="I1" s="104"/>
      <c r="J1" s="104"/>
      <c r="K1" s="104"/>
      <c r="L1" s="104"/>
      <c r="O1" s="104" t="s">
        <v>135</v>
      </c>
      <c r="P1" s="104"/>
      <c r="Q1" s="104"/>
      <c r="R1" s="104"/>
      <c r="S1" s="104"/>
    </row>
    <row r="2" spans="1:19" x14ac:dyDescent="0.25">
      <c r="A2" s="31"/>
      <c r="B2" s="31"/>
      <c r="C2" s="31"/>
      <c r="D2" s="31"/>
      <c r="E2" s="31"/>
      <c r="F2" s="31"/>
      <c r="G2" s="31"/>
      <c r="H2" s="31"/>
      <c r="I2" s="31"/>
      <c r="J2" s="31"/>
      <c r="K2" s="31"/>
      <c r="L2" s="31"/>
    </row>
    <row r="3" spans="1:19" x14ac:dyDescent="0.25">
      <c r="A3" s="105"/>
      <c r="B3" s="106"/>
      <c r="C3" s="32" t="s">
        <v>0</v>
      </c>
      <c r="D3" s="32" t="s">
        <v>1</v>
      </c>
      <c r="E3" s="32" t="s">
        <v>2</v>
      </c>
      <c r="F3" s="32" t="s">
        <v>3</v>
      </c>
      <c r="G3" s="32" t="s">
        <v>4</v>
      </c>
      <c r="H3" s="32" t="s">
        <v>5</v>
      </c>
      <c r="I3" s="32" t="s">
        <v>6</v>
      </c>
      <c r="J3" s="32" t="s">
        <v>7</v>
      </c>
      <c r="K3" s="32" t="s">
        <v>8</v>
      </c>
      <c r="L3" s="32" t="s">
        <v>9</v>
      </c>
      <c r="O3" s="107"/>
      <c r="P3" s="108"/>
      <c r="Q3" s="81" t="s">
        <v>51</v>
      </c>
      <c r="R3" s="37" t="s">
        <v>52</v>
      </c>
      <c r="S3" s="82" t="s">
        <v>53</v>
      </c>
    </row>
    <row r="4" spans="1:19" ht="30" x14ac:dyDescent="0.25">
      <c r="A4" s="106"/>
      <c r="B4" s="106"/>
      <c r="C4" s="32" t="s">
        <v>10</v>
      </c>
      <c r="D4" s="32" t="s">
        <v>11</v>
      </c>
      <c r="E4" s="32" t="s">
        <v>12</v>
      </c>
      <c r="F4" s="32" t="s">
        <v>13</v>
      </c>
      <c r="G4" s="32" t="s">
        <v>14</v>
      </c>
      <c r="H4" s="32" t="s">
        <v>15</v>
      </c>
      <c r="I4" s="32" t="s">
        <v>16</v>
      </c>
      <c r="J4" s="32" t="s">
        <v>17</v>
      </c>
      <c r="K4" s="32" t="s">
        <v>18</v>
      </c>
      <c r="L4" s="32" t="s">
        <v>19</v>
      </c>
      <c r="O4" s="109"/>
      <c r="P4" s="110"/>
      <c r="Q4" s="36" t="s">
        <v>54</v>
      </c>
      <c r="R4" s="38" t="s">
        <v>55</v>
      </c>
      <c r="S4" s="40" t="s">
        <v>56</v>
      </c>
    </row>
    <row r="5" spans="1:19" x14ac:dyDescent="0.25">
      <c r="A5" s="33" t="s">
        <v>195</v>
      </c>
      <c r="B5" s="33" t="s">
        <v>50</v>
      </c>
      <c r="C5" s="34">
        <v>114039.85</v>
      </c>
      <c r="D5" s="34">
        <v>1083074.44</v>
      </c>
      <c r="E5" s="34">
        <v>188794.15</v>
      </c>
      <c r="F5" s="34">
        <v>1616043.73</v>
      </c>
      <c r="G5" s="34">
        <v>1453609.34</v>
      </c>
      <c r="H5" s="34">
        <v>91063.1</v>
      </c>
      <c r="I5" s="34">
        <v>27324.13</v>
      </c>
      <c r="J5" s="34">
        <v>1353819.25</v>
      </c>
      <c r="K5" s="34">
        <v>124176.99</v>
      </c>
      <c r="L5" s="34">
        <v>43184.76</v>
      </c>
      <c r="O5" s="111" t="s">
        <v>195</v>
      </c>
      <c r="P5" s="86" t="s">
        <v>20</v>
      </c>
      <c r="Q5" s="35">
        <v>95278.58</v>
      </c>
      <c r="R5" s="39">
        <v>15478.62</v>
      </c>
      <c r="S5" s="84">
        <v>127834.98</v>
      </c>
    </row>
    <row r="6" spans="1:19" x14ac:dyDescent="0.25">
      <c r="A6" s="31"/>
      <c r="B6" s="31"/>
      <c r="C6" s="31"/>
      <c r="D6" s="31"/>
      <c r="E6" s="31"/>
      <c r="F6" s="31"/>
      <c r="G6" s="31"/>
      <c r="H6" s="31"/>
      <c r="I6" s="31"/>
      <c r="J6" s="31"/>
      <c r="K6" s="31"/>
      <c r="L6" s="31"/>
      <c r="O6" s="111"/>
      <c r="P6" s="86" t="s">
        <v>21</v>
      </c>
      <c r="Q6" s="35">
        <v>203876.27</v>
      </c>
      <c r="R6" s="39">
        <v>45522.99</v>
      </c>
      <c r="S6" s="84">
        <v>326146.46999999997</v>
      </c>
    </row>
    <row r="7" spans="1:19" x14ac:dyDescent="0.25">
      <c r="A7" s="104" t="s">
        <v>196</v>
      </c>
      <c r="B7" s="104"/>
      <c r="C7" s="104"/>
      <c r="D7" s="104"/>
      <c r="E7" s="104"/>
      <c r="F7" s="104"/>
      <c r="G7" s="104"/>
      <c r="H7" s="104"/>
      <c r="I7" s="104"/>
      <c r="J7" s="104"/>
      <c r="K7" s="104"/>
      <c r="L7" s="104"/>
      <c r="O7" s="111"/>
      <c r="P7" s="86" t="s">
        <v>22</v>
      </c>
      <c r="Q7" s="35">
        <v>2989.72</v>
      </c>
      <c r="R7" s="39">
        <v>383.13</v>
      </c>
      <c r="S7" s="84">
        <v>4736.62</v>
      </c>
    </row>
    <row r="8" spans="1:19" x14ac:dyDescent="0.25">
      <c r="O8" s="111"/>
      <c r="P8" s="86" t="s">
        <v>23</v>
      </c>
      <c r="Q8" s="35">
        <v>4260.32</v>
      </c>
      <c r="R8" s="39">
        <v>269.29000000000002</v>
      </c>
      <c r="S8" s="84">
        <v>5809.78</v>
      </c>
    </row>
    <row r="9" spans="1:19" x14ac:dyDescent="0.25">
      <c r="O9" s="111"/>
      <c r="P9" s="86" t="s">
        <v>24</v>
      </c>
      <c r="Q9" s="35">
        <v>1900.47</v>
      </c>
      <c r="R9" s="39">
        <v>1588.02</v>
      </c>
      <c r="S9" s="84">
        <v>4372.93</v>
      </c>
    </row>
    <row r="10" spans="1:19" x14ac:dyDescent="0.25">
      <c r="O10" s="111"/>
      <c r="P10" s="86" t="s">
        <v>25</v>
      </c>
      <c r="Q10" s="35">
        <v>10157.85</v>
      </c>
      <c r="R10" s="39">
        <v>3116.34</v>
      </c>
      <c r="S10" s="84">
        <v>16670.48</v>
      </c>
    </row>
    <row r="11" spans="1:19" x14ac:dyDescent="0.25">
      <c r="O11" s="111"/>
      <c r="P11" s="86" t="s">
        <v>26</v>
      </c>
      <c r="Q11" s="35">
        <v>313722.38</v>
      </c>
      <c r="R11" s="39">
        <v>227290.63</v>
      </c>
      <c r="S11" s="84">
        <v>572241.29</v>
      </c>
    </row>
    <row r="12" spans="1:19" x14ac:dyDescent="0.25">
      <c r="O12" s="111"/>
      <c r="P12" s="86" t="s">
        <v>27</v>
      </c>
      <c r="Q12" s="35">
        <v>1036.9100000000001</v>
      </c>
      <c r="R12" s="39">
        <v>809.88</v>
      </c>
      <c r="S12" s="84">
        <v>2159.1999999999998</v>
      </c>
    </row>
    <row r="13" spans="1:19" x14ac:dyDescent="0.25">
      <c r="O13" s="111"/>
      <c r="P13" s="86" t="s">
        <v>28</v>
      </c>
      <c r="Q13" s="35">
        <v>29187.45</v>
      </c>
      <c r="R13" s="39">
        <v>45361.42</v>
      </c>
      <c r="S13" s="84">
        <v>79318.509999999995</v>
      </c>
    </row>
    <row r="14" spans="1:19" x14ac:dyDescent="0.25">
      <c r="O14" s="111"/>
      <c r="P14" s="86" t="s">
        <v>29</v>
      </c>
      <c r="Q14" s="35">
        <v>1983379.78</v>
      </c>
      <c r="R14" s="39">
        <v>447655.93</v>
      </c>
      <c r="S14" s="84">
        <v>2748561.8</v>
      </c>
    </row>
    <row r="15" spans="1:19" x14ac:dyDescent="0.25">
      <c r="O15" s="111"/>
      <c r="P15" s="86" t="s">
        <v>30</v>
      </c>
      <c r="Q15" s="35">
        <v>1790205.82</v>
      </c>
      <c r="R15" s="39">
        <v>153972.35999999999</v>
      </c>
      <c r="S15" s="84">
        <v>2266271.29</v>
      </c>
    </row>
    <row r="16" spans="1:19" x14ac:dyDescent="0.25">
      <c r="O16" s="111"/>
      <c r="P16" s="86" t="s">
        <v>31</v>
      </c>
      <c r="Q16" s="35">
        <v>12477.82</v>
      </c>
      <c r="R16" s="39">
        <v>3856.13</v>
      </c>
      <c r="S16" s="84">
        <v>18740.52</v>
      </c>
    </row>
    <row r="17" spans="15:19" x14ac:dyDescent="0.25">
      <c r="O17" s="111"/>
      <c r="P17" s="86" t="s">
        <v>32</v>
      </c>
      <c r="Q17" s="35">
        <v>3202.28</v>
      </c>
      <c r="R17" s="39">
        <v>3742.64</v>
      </c>
      <c r="S17" s="84">
        <v>7687.05</v>
      </c>
    </row>
    <row r="18" spans="15:19" x14ac:dyDescent="0.25">
      <c r="O18" s="111"/>
      <c r="P18" s="86" t="s">
        <v>164</v>
      </c>
      <c r="Q18" s="35">
        <v>1053.3</v>
      </c>
      <c r="R18" s="39">
        <v>43.64</v>
      </c>
      <c r="S18" s="84">
        <v>1360.22</v>
      </c>
    </row>
    <row r="19" spans="15:19" x14ac:dyDescent="0.25">
      <c r="O19" s="111"/>
      <c r="P19" s="86" t="s">
        <v>33</v>
      </c>
      <c r="Q19" s="35">
        <v>94222.19</v>
      </c>
      <c r="R19" s="39">
        <v>274649.93</v>
      </c>
      <c r="S19" s="84">
        <v>488620.61</v>
      </c>
    </row>
    <row r="20" spans="15:19" x14ac:dyDescent="0.25">
      <c r="O20" s="111"/>
      <c r="P20" s="86" t="s">
        <v>34</v>
      </c>
      <c r="Q20" s="35">
        <v>677355.92</v>
      </c>
      <c r="R20" s="39">
        <v>212945.79</v>
      </c>
      <c r="S20" s="84">
        <v>971902.18</v>
      </c>
    </row>
    <row r="21" spans="15:19" x14ac:dyDescent="0.25">
      <c r="O21" s="111"/>
      <c r="P21" s="86" t="s">
        <v>35</v>
      </c>
      <c r="Q21" s="35">
        <v>627.32000000000005</v>
      </c>
      <c r="R21" s="39">
        <v>410.15</v>
      </c>
      <c r="S21" s="84">
        <v>1225.44</v>
      </c>
    </row>
    <row r="22" spans="15:19" x14ac:dyDescent="0.25">
      <c r="O22" s="111"/>
      <c r="P22" s="86" t="s">
        <v>36</v>
      </c>
      <c r="Q22" s="35">
        <v>3338.75</v>
      </c>
      <c r="R22" s="39">
        <v>18548.849999999999</v>
      </c>
      <c r="S22" s="84">
        <v>31826.07</v>
      </c>
    </row>
    <row r="23" spans="15:19" x14ac:dyDescent="0.25">
      <c r="O23" s="111"/>
      <c r="P23" s="86" t="s">
        <v>37</v>
      </c>
      <c r="Q23" s="35">
        <v>916.53</v>
      </c>
      <c r="R23" s="39">
        <v>505.52</v>
      </c>
      <c r="S23" s="84">
        <v>1642.82</v>
      </c>
    </row>
    <row r="24" spans="15:19" x14ac:dyDescent="0.25">
      <c r="O24" s="111"/>
      <c r="P24" s="86" t="s">
        <v>38</v>
      </c>
      <c r="Q24" s="35">
        <v>63882.76</v>
      </c>
      <c r="R24" s="39">
        <v>161045.64000000001</v>
      </c>
      <c r="S24" s="84">
        <v>301226.8</v>
      </c>
    </row>
    <row r="25" spans="15:19" x14ac:dyDescent="0.25">
      <c r="O25" s="111"/>
      <c r="P25" s="86" t="s">
        <v>39</v>
      </c>
      <c r="Q25" s="35">
        <v>6984.9</v>
      </c>
      <c r="R25" s="39">
        <v>635.61</v>
      </c>
      <c r="S25" s="84">
        <v>14886.79</v>
      </c>
    </row>
    <row r="26" spans="15:19" x14ac:dyDescent="0.25">
      <c r="O26" s="111"/>
      <c r="P26" s="86" t="s">
        <v>40</v>
      </c>
      <c r="Q26" s="35">
        <v>236872.89</v>
      </c>
      <c r="R26" s="39">
        <v>75344.240000000005</v>
      </c>
      <c r="S26" s="84">
        <v>444956</v>
      </c>
    </row>
    <row r="27" spans="15:19" x14ac:dyDescent="0.25">
      <c r="O27" s="111"/>
      <c r="P27" s="86" t="s">
        <v>41</v>
      </c>
      <c r="Q27" s="35">
        <v>132869</v>
      </c>
      <c r="R27" s="39">
        <v>52643.31</v>
      </c>
      <c r="S27" s="84">
        <v>206875.59</v>
      </c>
    </row>
    <row r="28" spans="15:19" x14ac:dyDescent="0.25">
      <c r="O28" s="111"/>
      <c r="P28" s="86" t="s">
        <v>42</v>
      </c>
      <c r="Q28" s="35">
        <v>26633.07</v>
      </c>
      <c r="R28" s="39">
        <v>7355.14</v>
      </c>
      <c r="S28" s="84">
        <v>39152.22</v>
      </c>
    </row>
    <row r="29" spans="15:19" x14ac:dyDescent="0.25">
      <c r="O29" s="111"/>
      <c r="P29" s="86" t="s">
        <v>43</v>
      </c>
      <c r="Q29" s="35">
        <v>32564.400000000001</v>
      </c>
      <c r="R29" s="39">
        <v>16120.83</v>
      </c>
      <c r="S29" s="84">
        <v>53592.33</v>
      </c>
    </row>
    <row r="30" spans="15:19" x14ac:dyDescent="0.25">
      <c r="O30" s="111"/>
      <c r="P30" s="86" t="s">
        <v>44</v>
      </c>
      <c r="Q30" s="35">
        <v>3197.77</v>
      </c>
      <c r="R30" s="39">
        <v>780.18</v>
      </c>
      <c r="S30" s="84">
        <v>4918.13</v>
      </c>
    </row>
    <row r="31" spans="15:19" x14ac:dyDescent="0.25">
      <c r="O31" s="111"/>
      <c r="P31" s="86" t="s">
        <v>45</v>
      </c>
      <c r="Q31" s="35">
        <v>3584.1</v>
      </c>
      <c r="R31" s="39">
        <v>952.06</v>
      </c>
      <c r="S31" s="84">
        <v>5222.12</v>
      </c>
    </row>
    <row r="32" spans="15:19" x14ac:dyDescent="0.25">
      <c r="O32" s="111"/>
      <c r="P32" s="86" t="s">
        <v>46</v>
      </c>
      <c r="Q32" s="35">
        <v>5716.38</v>
      </c>
      <c r="R32" s="39">
        <v>1603.58</v>
      </c>
      <c r="S32" s="84">
        <v>8405.9500000000007</v>
      </c>
    </row>
    <row r="33" spans="15:19" x14ac:dyDescent="0.25">
      <c r="O33" s="111"/>
      <c r="P33" s="86" t="s">
        <v>47</v>
      </c>
      <c r="Q33" s="54">
        <v>220060.73</v>
      </c>
      <c r="R33" s="55">
        <v>31236.02</v>
      </c>
      <c r="S33" s="56">
        <v>296673.40000000002</v>
      </c>
    </row>
    <row r="34" spans="15:19" x14ac:dyDescent="0.25">
      <c r="O34" s="111"/>
      <c r="P34" s="86" t="s">
        <v>48</v>
      </c>
      <c r="Q34" s="57">
        <v>141847.67000000001</v>
      </c>
      <c r="R34" s="39">
        <v>176894.93</v>
      </c>
      <c r="S34" s="84">
        <v>342154.83</v>
      </c>
    </row>
    <row r="35" spans="15:19" x14ac:dyDescent="0.25">
      <c r="O35" s="112"/>
      <c r="P35" s="74" t="s">
        <v>50</v>
      </c>
      <c r="Q35" s="85">
        <v>6103403.3300000001</v>
      </c>
      <c r="R35" s="83">
        <v>1980762.79</v>
      </c>
      <c r="S35" s="58">
        <v>9395192.4199999999</v>
      </c>
    </row>
    <row r="39" spans="15:19" ht="31.5" customHeight="1" x14ac:dyDescent="0.25">
      <c r="O39" s="104" t="s">
        <v>197</v>
      </c>
      <c r="P39" s="104"/>
      <c r="Q39" s="104"/>
      <c r="R39" s="104"/>
      <c r="S39" s="104"/>
    </row>
  </sheetData>
  <mergeCells count="7">
    <mergeCell ref="O39:S39"/>
    <mergeCell ref="A1:L1"/>
    <mergeCell ref="A3:B4"/>
    <mergeCell ref="A7:L7"/>
    <mergeCell ref="O1:S1"/>
    <mergeCell ref="O3:P4"/>
    <mergeCell ref="O5:O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23"/>
  <sheetViews>
    <sheetView workbookViewId="0">
      <selection activeCell="B9" sqref="B9"/>
    </sheetView>
  </sheetViews>
  <sheetFormatPr defaultColWidth="9.140625" defaultRowHeight="12.75" x14ac:dyDescent="0.2"/>
  <cols>
    <col min="1" max="1" width="9.140625" style="1"/>
    <col min="2" max="2" width="63" style="1" customWidth="1"/>
    <col min="3" max="3" width="12.140625" style="1" customWidth="1"/>
    <col min="4" max="16384" width="9.140625" style="1"/>
  </cols>
  <sheetData>
    <row r="1" spans="1:3" ht="42.2" customHeight="1" x14ac:dyDescent="0.2">
      <c r="A1" s="114" t="s">
        <v>136</v>
      </c>
      <c r="B1" s="114"/>
      <c r="C1" s="114"/>
    </row>
    <row r="3" spans="1:3" x14ac:dyDescent="0.2">
      <c r="A3" s="113"/>
      <c r="B3" s="113"/>
      <c r="C3" s="27" t="s">
        <v>195</v>
      </c>
    </row>
    <row r="4" spans="1:3" x14ac:dyDescent="0.2">
      <c r="A4" s="29" t="s">
        <v>61</v>
      </c>
      <c r="B4" s="29" t="s">
        <v>62</v>
      </c>
      <c r="C4" s="28">
        <v>666974.28</v>
      </c>
    </row>
    <row r="5" spans="1:3" x14ac:dyDescent="0.2">
      <c r="A5" s="29" t="s">
        <v>63</v>
      </c>
      <c r="B5" s="29" t="s">
        <v>64</v>
      </c>
      <c r="C5" s="28">
        <v>93268.7</v>
      </c>
    </row>
    <row r="6" spans="1:3" x14ac:dyDescent="0.2">
      <c r="A6" s="29" t="s">
        <v>65</v>
      </c>
      <c r="B6" s="29" t="s">
        <v>66</v>
      </c>
      <c r="C6" s="28">
        <v>399639.84</v>
      </c>
    </row>
    <row r="7" spans="1:3" x14ac:dyDescent="0.2">
      <c r="A7" s="29" t="s">
        <v>67</v>
      </c>
      <c r="B7" s="29" t="s">
        <v>68</v>
      </c>
      <c r="C7" s="28">
        <v>3638618.58</v>
      </c>
    </row>
    <row r="8" spans="1:3" x14ac:dyDescent="0.2">
      <c r="A8" s="29" t="s">
        <v>69</v>
      </c>
      <c r="B8" s="29" t="s">
        <v>70</v>
      </c>
      <c r="C8" s="28">
        <v>1965852.36</v>
      </c>
    </row>
    <row r="9" spans="1:3" x14ac:dyDescent="0.2">
      <c r="A9" s="29" t="s">
        <v>137</v>
      </c>
      <c r="B9" s="29" t="s">
        <v>138</v>
      </c>
      <c r="C9" s="28" t="s">
        <v>139</v>
      </c>
    </row>
    <row r="10" spans="1:3" x14ac:dyDescent="0.2">
      <c r="A10" s="29" t="s">
        <v>71</v>
      </c>
      <c r="B10" s="29" t="s">
        <v>72</v>
      </c>
      <c r="C10" s="28">
        <v>7808667.9299999997</v>
      </c>
    </row>
    <row r="11" spans="1:3" ht="17.100000000000001" customHeight="1" x14ac:dyDescent="0.2"/>
    <row r="12" spans="1:3" ht="42.2" customHeight="1" x14ac:dyDescent="0.2">
      <c r="A12" s="114" t="s">
        <v>196</v>
      </c>
      <c r="B12" s="114"/>
      <c r="C12" s="114"/>
    </row>
    <row r="13" spans="1:3" ht="17.100000000000001" customHeight="1" x14ac:dyDescent="0.2"/>
    <row r="14" spans="1:3" ht="42.2" customHeight="1" x14ac:dyDescent="0.2">
      <c r="A14" s="24" t="s">
        <v>102</v>
      </c>
    </row>
    <row r="16" spans="1:3" x14ac:dyDescent="0.2">
      <c r="A16" s="30" t="str">
        <f t="shared" ref="A16:C20" si="0">A4</f>
        <v>R0520</v>
      </c>
      <c r="B16" s="30" t="str">
        <f t="shared" si="0"/>
        <v>Technical provisions – non-life (excluding health)</v>
      </c>
      <c r="C16" s="1">
        <f t="shared" si="0"/>
        <v>666974.28</v>
      </c>
    </row>
    <row r="17" spans="1:3" x14ac:dyDescent="0.2">
      <c r="A17" s="30" t="str">
        <f t="shared" si="0"/>
        <v>R0560</v>
      </c>
      <c r="B17" s="30" t="str">
        <f t="shared" si="0"/>
        <v>Technical provisions - health (similar to non-life)</v>
      </c>
      <c r="C17" s="1">
        <f t="shared" si="0"/>
        <v>93268.7</v>
      </c>
    </row>
    <row r="18" spans="1:3" x14ac:dyDescent="0.2">
      <c r="A18" s="30" t="str">
        <f t="shared" si="0"/>
        <v>R0610</v>
      </c>
      <c r="B18" s="30" t="str">
        <f t="shared" si="0"/>
        <v>Technical provisions - health (similar to life)</v>
      </c>
      <c r="C18" s="1">
        <f t="shared" si="0"/>
        <v>399639.84</v>
      </c>
    </row>
    <row r="19" spans="1:3" x14ac:dyDescent="0.2">
      <c r="A19" s="30" t="str">
        <f t="shared" si="0"/>
        <v>R0650</v>
      </c>
      <c r="B19" s="30" t="str">
        <f t="shared" si="0"/>
        <v>Technical provisions – life (excluding health and index-linked and unit-linked)</v>
      </c>
      <c r="C19" s="1">
        <f t="shared" si="0"/>
        <v>3638618.58</v>
      </c>
    </row>
    <row r="20" spans="1:3" x14ac:dyDescent="0.2">
      <c r="A20" s="30" t="str">
        <f t="shared" si="0"/>
        <v>R0690</v>
      </c>
      <c r="B20" s="30" t="str">
        <f t="shared" si="0"/>
        <v>Technical provisions – index-linked and unit-linked</v>
      </c>
      <c r="C20" s="1">
        <f t="shared" si="0"/>
        <v>1965852.36</v>
      </c>
    </row>
    <row r="21" spans="1:3" x14ac:dyDescent="0.2">
      <c r="A21" s="1" t="s">
        <v>73</v>
      </c>
      <c r="B21" s="1" t="s">
        <v>74</v>
      </c>
      <c r="C21" s="1">
        <f>C10-SUM(C4:C8)</f>
        <v>1044314.169999999</v>
      </c>
    </row>
    <row r="22" spans="1:3" x14ac:dyDescent="0.2">
      <c r="A22" s="1" t="s">
        <v>75</v>
      </c>
      <c r="B22" s="1" t="s">
        <v>76</v>
      </c>
      <c r="C22" s="1">
        <f>SUM(C16:C21)</f>
        <v>7808667.9299999997</v>
      </c>
    </row>
    <row r="23" spans="1:3" x14ac:dyDescent="0.2">
      <c r="C23" s="1" t="b">
        <f>C22=C10</f>
        <v>1</v>
      </c>
    </row>
  </sheetData>
  <mergeCells count="3">
    <mergeCell ref="A3:B3"/>
    <mergeCell ref="A1:C1"/>
    <mergeCell ref="A12:C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39"/>
  <sheetViews>
    <sheetView workbookViewId="0">
      <selection activeCell="C10" sqref="C10"/>
    </sheetView>
  </sheetViews>
  <sheetFormatPr defaultColWidth="9.140625" defaultRowHeight="12.75" x14ac:dyDescent="0.2"/>
  <cols>
    <col min="1" max="1" width="17.42578125" style="1" customWidth="1"/>
    <col min="2" max="2" width="9.140625" style="1"/>
    <col min="3" max="3" width="19.85546875" style="1" customWidth="1"/>
    <col min="4" max="4" width="10" style="1" customWidth="1"/>
    <col min="5" max="16384" width="9.140625" style="1"/>
  </cols>
  <sheetData>
    <row r="1" spans="1:3" ht="28.7" customHeight="1" x14ac:dyDescent="0.2">
      <c r="A1" s="114" t="s">
        <v>140</v>
      </c>
      <c r="B1" s="114"/>
      <c r="C1" s="114"/>
    </row>
    <row r="3" spans="1:3" x14ac:dyDescent="0.2">
      <c r="A3" s="46"/>
      <c r="B3" s="43"/>
      <c r="C3" s="76" t="s">
        <v>77</v>
      </c>
    </row>
    <row r="4" spans="1:3" x14ac:dyDescent="0.2">
      <c r="A4" s="47"/>
      <c r="C4" s="88" t="s">
        <v>78</v>
      </c>
    </row>
    <row r="5" spans="1:3" x14ac:dyDescent="0.2">
      <c r="A5" s="48"/>
      <c r="B5" s="44"/>
      <c r="C5" s="88" t="s">
        <v>195</v>
      </c>
    </row>
    <row r="6" spans="1:3" x14ac:dyDescent="0.2">
      <c r="A6" s="62" t="s">
        <v>29</v>
      </c>
      <c r="B6" s="45"/>
      <c r="C6" s="80">
        <v>120719.64</v>
      </c>
    </row>
    <row r="7" spans="1:3" x14ac:dyDescent="0.2">
      <c r="A7" s="62" t="s">
        <v>30</v>
      </c>
      <c r="B7" s="45"/>
      <c r="C7" s="80">
        <v>94181.05</v>
      </c>
    </row>
    <row r="8" spans="1:3" x14ac:dyDescent="0.2">
      <c r="A8" s="62" t="s">
        <v>40</v>
      </c>
      <c r="B8" s="45"/>
      <c r="C8" s="80">
        <v>66081.279999999999</v>
      </c>
    </row>
    <row r="9" spans="1:3" x14ac:dyDescent="0.2">
      <c r="A9" s="62" t="s">
        <v>47</v>
      </c>
      <c r="B9" s="45"/>
      <c r="C9" s="80">
        <v>36417.17</v>
      </c>
    </row>
    <row r="10" spans="1:3" x14ac:dyDescent="0.2">
      <c r="A10" s="62" t="s">
        <v>34</v>
      </c>
      <c r="B10" s="45"/>
      <c r="C10" s="80">
        <v>35799.72</v>
      </c>
    </row>
    <row r="11" spans="1:3" x14ac:dyDescent="0.2">
      <c r="A11" s="62" t="s">
        <v>33</v>
      </c>
      <c r="B11" s="45"/>
      <c r="C11" s="80">
        <v>27270.85</v>
      </c>
    </row>
    <row r="12" spans="1:3" x14ac:dyDescent="0.2">
      <c r="A12" s="62" t="s">
        <v>21</v>
      </c>
      <c r="B12" s="45"/>
      <c r="C12" s="80">
        <v>23400.880000000001</v>
      </c>
    </row>
    <row r="13" spans="1:3" x14ac:dyDescent="0.2">
      <c r="A13" s="62" t="s">
        <v>38</v>
      </c>
      <c r="B13" s="45"/>
      <c r="C13" s="80">
        <v>15015.79</v>
      </c>
    </row>
    <row r="14" spans="1:3" x14ac:dyDescent="0.2">
      <c r="A14" s="62" t="s">
        <v>48</v>
      </c>
      <c r="B14" s="45"/>
      <c r="C14" s="80">
        <v>11367.07</v>
      </c>
    </row>
    <row r="15" spans="1:3" x14ac:dyDescent="0.2">
      <c r="A15" s="62" t="s">
        <v>20</v>
      </c>
      <c r="B15" s="45"/>
      <c r="C15" s="80">
        <v>11332.49</v>
      </c>
    </row>
    <row r="16" spans="1:3" x14ac:dyDescent="0.2">
      <c r="A16" s="62" t="s">
        <v>42</v>
      </c>
      <c r="B16" s="45"/>
      <c r="C16" s="80">
        <v>10338.69</v>
      </c>
    </row>
    <row r="17" spans="1:3" x14ac:dyDescent="0.2">
      <c r="A17" s="62" t="s">
        <v>26</v>
      </c>
      <c r="B17" s="45"/>
      <c r="C17" s="80">
        <v>10138.700000000001</v>
      </c>
    </row>
    <row r="18" spans="1:3" x14ac:dyDescent="0.2">
      <c r="A18" s="62" t="s">
        <v>41</v>
      </c>
      <c r="B18" s="45"/>
      <c r="C18" s="80">
        <v>7565.27</v>
      </c>
    </row>
    <row r="19" spans="1:3" x14ac:dyDescent="0.2">
      <c r="A19" s="62" t="s">
        <v>25</v>
      </c>
      <c r="B19" s="45"/>
      <c r="C19" s="80">
        <v>5511.3</v>
      </c>
    </row>
    <row r="20" spans="1:3" x14ac:dyDescent="0.2">
      <c r="A20" s="62" t="s">
        <v>43</v>
      </c>
      <c r="B20" s="45"/>
      <c r="C20" s="80">
        <v>5358.87</v>
      </c>
    </row>
    <row r="21" spans="1:3" x14ac:dyDescent="0.2">
      <c r="A21" s="62" t="s">
        <v>28</v>
      </c>
      <c r="B21" s="45"/>
      <c r="C21" s="80">
        <v>3923.19</v>
      </c>
    </row>
    <row r="22" spans="1:3" x14ac:dyDescent="0.2">
      <c r="A22" s="62" t="s">
        <v>39</v>
      </c>
      <c r="B22" s="45"/>
      <c r="C22" s="80">
        <v>3541.95</v>
      </c>
    </row>
    <row r="23" spans="1:3" x14ac:dyDescent="0.2">
      <c r="A23" s="62" t="s">
        <v>44</v>
      </c>
      <c r="B23" s="45"/>
      <c r="C23" s="80">
        <v>2295.5</v>
      </c>
    </row>
    <row r="24" spans="1:3" x14ac:dyDescent="0.2">
      <c r="A24" s="62" t="s">
        <v>31</v>
      </c>
      <c r="B24" s="45"/>
      <c r="C24" s="80">
        <v>2221.64</v>
      </c>
    </row>
    <row r="25" spans="1:3" x14ac:dyDescent="0.2">
      <c r="A25" s="62" t="s">
        <v>32</v>
      </c>
      <c r="B25" s="45"/>
      <c r="C25" s="80">
        <v>2048.9699999999998</v>
      </c>
    </row>
    <row r="26" spans="1:3" x14ac:dyDescent="0.2">
      <c r="A26" s="62" t="s">
        <v>46</v>
      </c>
      <c r="B26" s="45"/>
      <c r="C26" s="80">
        <v>2010.58</v>
      </c>
    </row>
    <row r="27" spans="1:3" x14ac:dyDescent="0.2">
      <c r="A27" s="62" t="s">
        <v>36</v>
      </c>
      <c r="B27" s="45"/>
      <c r="C27" s="80">
        <v>1840.09</v>
      </c>
    </row>
    <row r="28" spans="1:3" x14ac:dyDescent="0.2">
      <c r="A28" s="62" t="s">
        <v>22</v>
      </c>
      <c r="B28" s="45"/>
      <c r="C28" s="80">
        <v>1436.32</v>
      </c>
    </row>
    <row r="29" spans="1:3" x14ac:dyDescent="0.2">
      <c r="A29" s="62" t="s">
        <v>23</v>
      </c>
      <c r="B29" s="45"/>
      <c r="C29" s="80">
        <v>1260.9100000000001</v>
      </c>
    </row>
    <row r="30" spans="1:3" x14ac:dyDescent="0.2">
      <c r="A30" s="62" t="s">
        <v>45</v>
      </c>
      <c r="B30" s="45"/>
      <c r="C30" s="80">
        <v>1075.01</v>
      </c>
    </row>
    <row r="31" spans="1:3" x14ac:dyDescent="0.2">
      <c r="A31" s="62" t="s">
        <v>37</v>
      </c>
      <c r="B31" s="45"/>
      <c r="C31" s="80">
        <v>715.01</v>
      </c>
    </row>
    <row r="32" spans="1:3" x14ac:dyDescent="0.2">
      <c r="A32" s="62" t="s">
        <v>24</v>
      </c>
      <c r="B32" s="45"/>
      <c r="C32" s="80">
        <v>695.41</v>
      </c>
    </row>
    <row r="33" spans="1:3" x14ac:dyDescent="0.2">
      <c r="A33" s="59" t="s">
        <v>27</v>
      </c>
      <c r="B33" s="60"/>
      <c r="C33" s="61">
        <v>674.5</v>
      </c>
    </row>
    <row r="34" spans="1:3" x14ac:dyDescent="0.2">
      <c r="A34" s="62" t="s">
        <v>164</v>
      </c>
      <c r="B34" s="45"/>
      <c r="C34" s="80">
        <v>520.77</v>
      </c>
    </row>
    <row r="35" spans="1:3" x14ac:dyDescent="0.2">
      <c r="A35" s="63" t="s">
        <v>35</v>
      </c>
      <c r="B35" s="87"/>
      <c r="C35" s="64">
        <v>351.54</v>
      </c>
    </row>
    <row r="36" spans="1:3" ht="15" x14ac:dyDescent="0.25">
      <c r="A36"/>
      <c r="B36"/>
      <c r="C36"/>
    </row>
    <row r="37" spans="1:3" ht="15" x14ac:dyDescent="0.25">
      <c r="A37"/>
      <c r="B37"/>
      <c r="C37"/>
    </row>
    <row r="39" spans="1:3" ht="55.7" customHeight="1" x14ac:dyDescent="0.2">
      <c r="A39" s="114" t="s">
        <v>197</v>
      </c>
      <c r="B39" s="114"/>
      <c r="C39" s="114"/>
    </row>
  </sheetData>
  <autoFilter ref="A5:C5" xr:uid="{00000000-0001-0000-0400-000000000000}">
    <sortState xmlns:xlrd2="http://schemas.microsoft.com/office/spreadsheetml/2017/richdata2" ref="A6:C35">
      <sortCondition descending="1" ref="C5"/>
    </sortState>
  </autoFilter>
  <sortState xmlns:xlrd2="http://schemas.microsoft.com/office/spreadsheetml/2017/richdata2" ref="A6:D34">
    <sortCondition descending="1" ref="C6:C34"/>
  </sortState>
  <mergeCells count="2">
    <mergeCell ref="A1:C1"/>
    <mergeCell ref="A39:C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1"/>
  <sheetViews>
    <sheetView zoomScale="115" zoomScaleNormal="115" workbookViewId="0">
      <selection activeCell="G11" sqref="G11"/>
    </sheetView>
  </sheetViews>
  <sheetFormatPr defaultRowHeight="15" x14ac:dyDescent="0.25"/>
  <cols>
    <col min="1" max="1" width="17" bestFit="1" customWidth="1"/>
    <col min="2" max="2" width="16.5703125" bestFit="1" customWidth="1"/>
    <col min="3" max="3" width="6.140625" bestFit="1" customWidth="1"/>
    <col min="4" max="4" width="13.28515625" bestFit="1" customWidth="1"/>
    <col min="5" max="5" width="9.85546875" bestFit="1" customWidth="1"/>
    <col min="6" max="6" width="11.140625" bestFit="1" customWidth="1"/>
    <col min="7" max="7" width="29" bestFit="1" customWidth="1"/>
  </cols>
  <sheetData>
    <row r="1" spans="1:7" x14ac:dyDescent="0.25">
      <c r="A1" t="s">
        <v>179</v>
      </c>
      <c r="B1" t="s">
        <v>180</v>
      </c>
      <c r="C1" t="s">
        <v>181</v>
      </c>
      <c r="D1" t="s">
        <v>182</v>
      </c>
      <c r="E1" t="s">
        <v>183</v>
      </c>
      <c r="F1" t="s">
        <v>184</v>
      </c>
      <c r="G1" t="s">
        <v>191</v>
      </c>
    </row>
    <row r="2" spans="1:7" x14ac:dyDescent="0.25">
      <c r="A2" t="s">
        <v>29</v>
      </c>
      <c r="B2" t="s">
        <v>195</v>
      </c>
      <c r="C2" t="s">
        <v>185</v>
      </c>
      <c r="D2" t="s">
        <v>186</v>
      </c>
      <c r="E2" t="s">
        <v>187</v>
      </c>
      <c r="F2">
        <v>174200.86</v>
      </c>
      <c r="G2">
        <v>20230817</v>
      </c>
    </row>
    <row r="3" spans="1:7" x14ac:dyDescent="0.25">
      <c r="A3" t="s">
        <v>30</v>
      </c>
      <c r="B3" t="s">
        <v>195</v>
      </c>
      <c r="C3" t="s">
        <v>185</v>
      </c>
      <c r="D3" t="s">
        <v>186</v>
      </c>
      <c r="E3" t="s">
        <v>187</v>
      </c>
      <c r="F3">
        <v>156950.82</v>
      </c>
      <c r="G3">
        <v>20230817</v>
      </c>
    </row>
    <row r="4" spans="1:7" x14ac:dyDescent="0.25">
      <c r="A4" t="s">
        <v>34</v>
      </c>
      <c r="B4" t="s">
        <v>195</v>
      </c>
      <c r="C4" t="s">
        <v>185</v>
      </c>
      <c r="D4" t="s">
        <v>186</v>
      </c>
      <c r="E4" t="s">
        <v>187</v>
      </c>
      <c r="F4">
        <v>95754.13</v>
      </c>
      <c r="G4">
        <v>20230817</v>
      </c>
    </row>
    <row r="5" spans="1:7" x14ac:dyDescent="0.25">
      <c r="A5" t="s">
        <v>33</v>
      </c>
      <c r="B5" t="s">
        <v>195</v>
      </c>
      <c r="C5" t="s">
        <v>185</v>
      </c>
      <c r="D5" t="s">
        <v>186</v>
      </c>
      <c r="E5" t="s">
        <v>187</v>
      </c>
      <c r="F5">
        <v>48828.86</v>
      </c>
      <c r="G5">
        <v>20230817</v>
      </c>
    </row>
    <row r="6" spans="1:7" x14ac:dyDescent="0.25">
      <c r="A6" t="s">
        <v>26</v>
      </c>
      <c r="B6" t="s">
        <v>195</v>
      </c>
      <c r="C6" t="s">
        <v>185</v>
      </c>
      <c r="D6" t="s">
        <v>186</v>
      </c>
      <c r="E6" t="s">
        <v>187</v>
      </c>
      <c r="F6">
        <v>30379.93</v>
      </c>
      <c r="G6">
        <v>20230817</v>
      </c>
    </row>
    <row r="7" spans="1:7" x14ac:dyDescent="0.25">
      <c r="A7" t="s">
        <v>47</v>
      </c>
      <c r="B7" t="s">
        <v>195</v>
      </c>
      <c r="C7" t="s">
        <v>185</v>
      </c>
      <c r="D7" t="s">
        <v>186</v>
      </c>
      <c r="E7" t="s">
        <v>187</v>
      </c>
      <c r="F7">
        <v>26550.79</v>
      </c>
      <c r="G7">
        <v>20230817</v>
      </c>
    </row>
    <row r="8" spans="1:7" x14ac:dyDescent="0.25">
      <c r="A8" t="s">
        <v>38</v>
      </c>
      <c r="B8" t="s">
        <v>195</v>
      </c>
      <c r="C8" t="s">
        <v>185</v>
      </c>
      <c r="D8" t="s">
        <v>186</v>
      </c>
      <c r="E8" t="s">
        <v>187</v>
      </c>
      <c r="F8">
        <v>26347.93</v>
      </c>
      <c r="G8">
        <v>20230817</v>
      </c>
    </row>
    <row r="9" spans="1:7" x14ac:dyDescent="0.25">
      <c r="A9" t="s">
        <v>48</v>
      </c>
      <c r="B9" t="s">
        <v>195</v>
      </c>
      <c r="C9" t="s">
        <v>185</v>
      </c>
      <c r="D9" t="s">
        <v>186</v>
      </c>
      <c r="E9" t="s">
        <v>187</v>
      </c>
      <c r="F9">
        <v>26220.53</v>
      </c>
      <c r="G9">
        <v>20230817</v>
      </c>
    </row>
    <row r="10" spans="1:7" x14ac:dyDescent="0.25">
      <c r="A10" t="s">
        <v>21</v>
      </c>
      <c r="B10" t="s">
        <v>195</v>
      </c>
      <c r="C10" t="s">
        <v>185</v>
      </c>
      <c r="D10" t="s">
        <v>186</v>
      </c>
      <c r="E10" t="s">
        <v>187</v>
      </c>
      <c r="F10">
        <v>17396.23</v>
      </c>
      <c r="G10">
        <v>20230817</v>
      </c>
    </row>
    <row r="11" spans="1:7" x14ac:dyDescent="0.25">
      <c r="A11" t="s">
        <v>41</v>
      </c>
      <c r="B11" t="s">
        <v>195</v>
      </c>
      <c r="C11" t="s">
        <v>185</v>
      </c>
      <c r="D11" t="s">
        <v>186</v>
      </c>
      <c r="E11" t="s">
        <v>187</v>
      </c>
      <c r="F11">
        <v>15183.69</v>
      </c>
      <c r="G11">
        <v>20230817</v>
      </c>
    </row>
    <row r="12" spans="1:7" x14ac:dyDescent="0.25">
      <c r="A12" t="s">
        <v>40</v>
      </c>
      <c r="B12" t="s">
        <v>195</v>
      </c>
      <c r="C12" t="s">
        <v>185</v>
      </c>
      <c r="D12" t="s">
        <v>186</v>
      </c>
      <c r="E12" t="s">
        <v>187</v>
      </c>
      <c r="F12">
        <v>14611.68</v>
      </c>
      <c r="G12">
        <v>20230817</v>
      </c>
    </row>
    <row r="13" spans="1:7" x14ac:dyDescent="0.25">
      <c r="A13" t="s">
        <v>20</v>
      </c>
      <c r="B13" t="s">
        <v>195</v>
      </c>
      <c r="C13" t="s">
        <v>185</v>
      </c>
      <c r="D13" t="s">
        <v>186</v>
      </c>
      <c r="E13" t="s">
        <v>187</v>
      </c>
      <c r="F13">
        <v>7965.65</v>
      </c>
      <c r="G13">
        <v>20230817</v>
      </c>
    </row>
    <row r="14" spans="1:7" x14ac:dyDescent="0.25">
      <c r="A14" t="s">
        <v>43</v>
      </c>
      <c r="B14" t="s">
        <v>195</v>
      </c>
      <c r="C14" t="s">
        <v>185</v>
      </c>
      <c r="D14" t="s">
        <v>186</v>
      </c>
      <c r="E14" t="s">
        <v>187</v>
      </c>
      <c r="F14">
        <v>5793.81</v>
      </c>
      <c r="G14">
        <v>20230817</v>
      </c>
    </row>
    <row r="15" spans="1:7" x14ac:dyDescent="0.25">
      <c r="A15" t="s">
        <v>42</v>
      </c>
      <c r="B15" t="s">
        <v>195</v>
      </c>
      <c r="C15" t="s">
        <v>185</v>
      </c>
      <c r="D15" t="s">
        <v>186</v>
      </c>
      <c r="E15" t="s">
        <v>187</v>
      </c>
      <c r="F15">
        <v>4393.45</v>
      </c>
      <c r="G15">
        <v>20230817</v>
      </c>
    </row>
    <row r="16" spans="1:7" x14ac:dyDescent="0.25">
      <c r="A16" t="s">
        <v>28</v>
      </c>
      <c r="B16" t="s">
        <v>195</v>
      </c>
      <c r="C16" t="s">
        <v>185</v>
      </c>
      <c r="D16" t="s">
        <v>186</v>
      </c>
      <c r="E16" t="s">
        <v>187</v>
      </c>
      <c r="F16">
        <v>4377.87</v>
      </c>
      <c r="G16">
        <v>20230817</v>
      </c>
    </row>
    <row r="17" spans="1:7" x14ac:dyDescent="0.25">
      <c r="A17" t="s">
        <v>39</v>
      </c>
      <c r="B17" t="s">
        <v>195</v>
      </c>
      <c r="C17" t="s">
        <v>185</v>
      </c>
      <c r="D17" t="s">
        <v>186</v>
      </c>
      <c r="E17" t="s">
        <v>187</v>
      </c>
      <c r="F17">
        <v>3101.47</v>
      </c>
      <c r="G17">
        <v>20230817</v>
      </c>
    </row>
    <row r="18" spans="1:7" x14ac:dyDescent="0.25">
      <c r="A18" t="s">
        <v>31</v>
      </c>
      <c r="B18" t="s">
        <v>195</v>
      </c>
      <c r="C18" t="s">
        <v>185</v>
      </c>
      <c r="D18" t="s">
        <v>186</v>
      </c>
      <c r="E18" t="s">
        <v>187</v>
      </c>
      <c r="F18">
        <v>2435.9</v>
      </c>
      <c r="G18">
        <v>20230817</v>
      </c>
    </row>
    <row r="19" spans="1:7" x14ac:dyDescent="0.25">
      <c r="A19" t="s">
        <v>36</v>
      </c>
      <c r="B19" t="s">
        <v>195</v>
      </c>
      <c r="C19" t="s">
        <v>185</v>
      </c>
      <c r="D19" t="s">
        <v>186</v>
      </c>
      <c r="E19" t="s">
        <v>187</v>
      </c>
      <c r="F19">
        <v>2155.23</v>
      </c>
      <c r="G19">
        <v>20230817</v>
      </c>
    </row>
    <row r="20" spans="1:7" x14ac:dyDescent="0.25">
      <c r="A20" t="s">
        <v>25</v>
      </c>
      <c r="B20" t="s">
        <v>195</v>
      </c>
      <c r="C20" t="s">
        <v>185</v>
      </c>
      <c r="D20" t="s">
        <v>186</v>
      </c>
      <c r="E20" t="s">
        <v>187</v>
      </c>
      <c r="F20">
        <v>1926.26</v>
      </c>
      <c r="G20">
        <v>20230817</v>
      </c>
    </row>
    <row r="21" spans="1:7" x14ac:dyDescent="0.25">
      <c r="A21" t="s">
        <v>32</v>
      </c>
      <c r="B21" t="s">
        <v>195</v>
      </c>
      <c r="C21" t="s">
        <v>185</v>
      </c>
      <c r="D21" t="s">
        <v>186</v>
      </c>
      <c r="E21" t="s">
        <v>187</v>
      </c>
      <c r="F21">
        <v>1484.14</v>
      </c>
      <c r="G21">
        <v>20230817</v>
      </c>
    </row>
    <row r="22" spans="1:7" x14ac:dyDescent="0.25">
      <c r="A22" t="s">
        <v>45</v>
      </c>
      <c r="B22" t="s">
        <v>195</v>
      </c>
      <c r="C22" t="s">
        <v>185</v>
      </c>
      <c r="D22" t="s">
        <v>186</v>
      </c>
      <c r="E22" t="s">
        <v>187</v>
      </c>
      <c r="F22">
        <v>738.67</v>
      </c>
      <c r="G22">
        <v>20230817</v>
      </c>
    </row>
    <row r="23" spans="1:7" x14ac:dyDescent="0.25">
      <c r="A23" t="s">
        <v>46</v>
      </c>
      <c r="B23" t="s">
        <v>195</v>
      </c>
      <c r="C23" t="s">
        <v>185</v>
      </c>
      <c r="D23" t="s">
        <v>186</v>
      </c>
      <c r="E23" t="s">
        <v>187</v>
      </c>
      <c r="F23">
        <v>543.85</v>
      </c>
      <c r="G23">
        <v>20230817</v>
      </c>
    </row>
    <row r="24" spans="1:7" x14ac:dyDescent="0.25">
      <c r="A24" t="s">
        <v>24</v>
      </c>
      <c r="B24" t="s">
        <v>195</v>
      </c>
      <c r="C24" t="s">
        <v>185</v>
      </c>
      <c r="D24" t="s">
        <v>186</v>
      </c>
      <c r="E24" t="s">
        <v>187</v>
      </c>
      <c r="F24">
        <v>502.92</v>
      </c>
      <c r="G24">
        <v>20230817</v>
      </c>
    </row>
    <row r="25" spans="1:7" x14ac:dyDescent="0.25">
      <c r="A25" t="s">
        <v>44</v>
      </c>
      <c r="B25" t="s">
        <v>195</v>
      </c>
      <c r="C25" t="s">
        <v>185</v>
      </c>
      <c r="D25" t="s">
        <v>186</v>
      </c>
      <c r="E25" t="s">
        <v>187</v>
      </c>
      <c r="F25">
        <v>470.63</v>
      </c>
      <c r="G25">
        <v>20230817</v>
      </c>
    </row>
    <row r="26" spans="1:7" x14ac:dyDescent="0.25">
      <c r="A26" t="s">
        <v>23</v>
      </c>
      <c r="B26" t="s">
        <v>195</v>
      </c>
      <c r="C26" t="s">
        <v>185</v>
      </c>
      <c r="D26" t="s">
        <v>186</v>
      </c>
      <c r="E26" t="s">
        <v>187</v>
      </c>
      <c r="F26">
        <v>421.08</v>
      </c>
      <c r="G26">
        <v>20230817</v>
      </c>
    </row>
    <row r="27" spans="1:7" x14ac:dyDescent="0.25">
      <c r="A27" t="s">
        <v>27</v>
      </c>
      <c r="B27" t="s">
        <v>195</v>
      </c>
      <c r="C27" t="s">
        <v>185</v>
      </c>
      <c r="D27" t="s">
        <v>186</v>
      </c>
      <c r="E27" t="s">
        <v>187</v>
      </c>
      <c r="F27">
        <v>282.31</v>
      </c>
      <c r="G27">
        <v>20230817</v>
      </c>
    </row>
    <row r="28" spans="1:7" x14ac:dyDescent="0.25">
      <c r="A28" t="s">
        <v>22</v>
      </c>
      <c r="B28" t="s">
        <v>195</v>
      </c>
      <c r="C28" t="s">
        <v>185</v>
      </c>
      <c r="D28" t="s">
        <v>186</v>
      </c>
      <c r="E28" t="s">
        <v>187</v>
      </c>
      <c r="F28">
        <v>231.38</v>
      </c>
      <c r="G28">
        <v>20230817</v>
      </c>
    </row>
    <row r="29" spans="1:7" x14ac:dyDescent="0.25">
      <c r="A29" t="s">
        <v>37</v>
      </c>
      <c r="B29" t="s">
        <v>195</v>
      </c>
      <c r="C29" t="s">
        <v>185</v>
      </c>
      <c r="D29" t="s">
        <v>186</v>
      </c>
      <c r="E29" t="s">
        <v>187</v>
      </c>
      <c r="F29">
        <v>157.96</v>
      </c>
      <c r="G29">
        <v>20230817</v>
      </c>
    </row>
    <row r="30" spans="1:7" x14ac:dyDescent="0.25">
      <c r="A30" t="s">
        <v>35</v>
      </c>
      <c r="B30" t="s">
        <v>195</v>
      </c>
      <c r="C30" t="s">
        <v>185</v>
      </c>
      <c r="D30" t="s">
        <v>186</v>
      </c>
      <c r="E30" t="s">
        <v>187</v>
      </c>
      <c r="F30">
        <v>106.94</v>
      </c>
      <c r="G30">
        <v>20230817</v>
      </c>
    </row>
    <row r="31" spans="1:7" x14ac:dyDescent="0.25">
      <c r="A31" t="s">
        <v>164</v>
      </c>
      <c r="B31" t="s">
        <v>195</v>
      </c>
      <c r="C31" t="s">
        <v>185</v>
      </c>
      <c r="D31" t="s">
        <v>186</v>
      </c>
      <c r="E31" t="s">
        <v>187</v>
      </c>
      <c r="F31">
        <v>51.85</v>
      </c>
      <c r="G31">
        <v>20230817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Y66"/>
  <sheetViews>
    <sheetView zoomScale="55" zoomScaleNormal="55" workbookViewId="0">
      <selection activeCell="A66" sqref="A66:C66"/>
    </sheetView>
  </sheetViews>
  <sheetFormatPr defaultColWidth="9.140625" defaultRowHeight="12.75" x14ac:dyDescent="0.2"/>
  <cols>
    <col min="1" max="1" width="16.5703125" style="1" customWidth="1"/>
    <col min="2" max="2" width="36.28515625" style="1" customWidth="1"/>
    <col min="3" max="7" width="34" style="1" customWidth="1"/>
    <col min="8" max="8" width="28.5703125" style="1" customWidth="1"/>
    <col min="9" max="13" width="33.140625" style="1" customWidth="1"/>
    <col min="14" max="14" width="29.28515625" style="1" customWidth="1"/>
    <col min="15" max="19" width="34" style="1" customWidth="1"/>
    <col min="20" max="20" width="28.5703125" style="1" customWidth="1"/>
    <col min="21" max="25" width="33.140625" style="1" customWidth="1"/>
    <col min="26" max="16384" width="9.140625" style="1"/>
  </cols>
  <sheetData>
    <row r="1" spans="1:25" ht="17.100000000000001" customHeight="1" x14ac:dyDescent="0.2">
      <c r="A1" s="114" t="s">
        <v>141</v>
      </c>
      <c r="B1" s="114"/>
      <c r="C1" s="114"/>
      <c r="D1" s="114"/>
      <c r="E1" s="114"/>
      <c r="F1" s="114"/>
      <c r="G1" s="114"/>
      <c r="H1" s="114"/>
      <c r="I1" s="114"/>
      <c r="J1" s="114"/>
      <c r="K1" s="114"/>
      <c r="L1" s="114"/>
      <c r="M1" s="114"/>
      <c r="N1" s="114"/>
      <c r="O1" s="114"/>
      <c r="P1" s="114"/>
      <c r="Q1" s="114"/>
      <c r="R1" s="114"/>
      <c r="S1" s="114"/>
      <c r="T1" s="114"/>
      <c r="U1" s="114"/>
      <c r="V1" s="114"/>
      <c r="W1" s="114"/>
      <c r="X1" s="114"/>
      <c r="Y1" s="114"/>
    </row>
    <row r="3" spans="1:25" x14ac:dyDescent="0.2">
      <c r="A3" s="119"/>
      <c r="B3" s="121" t="s">
        <v>91</v>
      </c>
      <c r="C3" s="122"/>
      <c r="D3" s="122"/>
      <c r="E3" s="122"/>
      <c r="F3" s="122"/>
      <c r="G3" s="122"/>
      <c r="H3" s="122"/>
      <c r="I3" s="122"/>
      <c r="J3" s="122"/>
      <c r="K3" s="122"/>
      <c r="L3" s="122"/>
      <c r="M3" s="122"/>
      <c r="N3" s="123" t="s">
        <v>92</v>
      </c>
      <c r="O3" s="122"/>
      <c r="P3" s="122"/>
      <c r="Q3" s="122"/>
      <c r="R3" s="122"/>
      <c r="S3" s="122"/>
      <c r="T3" s="122"/>
      <c r="U3" s="122"/>
      <c r="V3" s="122"/>
      <c r="W3" s="122"/>
      <c r="X3" s="124"/>
      <c r="Y3" s="125"/>
    </row>
    <row r="4" spans="1:25" x14ac:dyDescent="0.2">
      <c r="A4" s="120"/>
      <c r="B4" s="51" t="s">
        <v>79</v>
      </c>
      <c r="C4" s="41" t="s">
        <v>80</v>
      </c>
      <c r="D4" s="41" t="s">
        <v>81</v>
      </c>
      <c r="E4" s="41" t="s">
        <v>82</v>
      </c>
      <c r="F4" s="41" t="s">
        <v>83</v>
      </c>
      <c r="G4" s="41" t="s">
        <v>84</v>
      </c>
      <c r="H4" s="41" t="s">
        <v>85</v>
      </c>
      <c r="I4" s="41" t="s">
        <v>86</v>
      </c>
      <c r="J4" s="41" t="s">
        <v>87</v>
      </c>
      <c r="K4" s="41" t="s">
        <v>88</v>
      </c>
      <c r="L4" s="41" t="s">
        <v>89</v>
      </c>
      <c r="M4" s="41" t="s">
        <v>90</v>
      </c>
      <c r="N4" s="41" t="s">
        <v>79</v>
      </c>
      <c r="O4" s="41" t="s">
        <v>80</v>
      </c>
      <c r="P4" s="41" t="s">
        <v>81</v>
      </c>
      <c r="Q4" s="41" t="s">
        <v>82</v>
      </c>
      <c r="R4" s="41" t="s">
        <v>83</v>
      </c>
      <c r="S4" s="41" t="s">
        <v>84</v>
      </c>
      <c r="T4" s="41" t="s">
        <v>85</v>
      </c>
      <c r="U4" s="41" t="s">
        <v>86</v>
      </c>
      <c r="V4" s="41" t="s">
        <v>87</v>
      </c>
      <c r="W4" s="41" t="s">
        <v>88</v>
      </c>
      <c r="X4" s="49" t="s">
        <v>89</v>
      </c>
      <c r="Y4" s="50" t="s">
        <v>90</v>
      </c>
    </row>
    <row r="5" spans="1:25" x14ac:dyDescent="0.2">
      <c r="A5" s="62" t="s">
        <v>20</v>
      </c>
      <c r="B5" s="52">
        <v>10.039999999999999</v>
      </c>
      <c r="C5" s="28">
        <v>4.45</v>
      </c>
      <c r="D5" s="28">
        <v>6.67</v>
      </c>
      <c r="E5" s="28">
        <v>8.99</v>
      </c>
      <c r="F5" s="28">
        <v>10.51</v>
      </c>
      <c r="G5" s="28">
        <v>12.34</v>
      </c>
      <c r="H5" s="28">
        <v>3.12</v>
      </c>
      <c r="I5" s="28">
        <v>2</v>
      </c>
      <c r="J5" s="28">
        <v>2.29</v>
      </c>
      <c r="K5" s="28">
        <v>2.58</v>
      </c>
      <c r="L5" s="28">
        <v>3.17</v>
      </c>
      <c r="M5" s="28">
        <v>3.66</v>
      </c>
      <c r="N5" s="28">
        <v>1</v>
      </c>
      <c r="O5" s="28">
        <v>1</v>
      </c>
      <c r="P5" s="28">
        <v>1</v>
      </c>
      <c r="Q5" s="28">
        <v>1</v>
      </c>
      <c r="R5" s="28">
        <v>1</v>
      </c>
      <c r="S5" s="28">
        <v>1</v>
      </c>
      <c r="T5" s="28">
        <v>1</v>
      </c>
      <c r="U5" s="28">
        <v>1</v>
      </c>
      <c r="V5" s="28">
        <v>1</v>
      </c>
      <c r="W5" s="28">
        <v>1</v>
      </c>
      <c r="X5" s="42">
        <v>1</v>
      </c>
      <c r="Y5" s="80">
        <v>1</v>
      </c>
    </row>
    <row r="6" spans="1:25" x14ac:dyDescent="0.2">
      <c r="A6" s="62" t="s">
        <v>21</v>
      </c>
      <c r="B6" s="52">
        <v>4.62</v>
      </c>
      <c r="C6" s="28">
        <v>2.98</v>
      </c>
      <c r="D6" s="28">
        <v>3.98</v>
      </c>
      <c r="E6" s="28">
        <v>5.74</v>
      </c>
      <c r="F6" s="28">
        <v>7.05</v>
      </c>
      <c r="G6" s="28">
        <v>9.5399999999999991</v>
      </c>
      <c r="H6" s="28">
        <v>2.08</v>
      </c>
      <c r="I6" s="28">
        <v>1.55</v>
      </c>
      <c r="J6" s="28">
        <v>1.74</v>
      </c>
      <c r="K6" s="28">
        <v>2.11</v>
      </c>
      <c r="L6" s="28">
        <v>2.42</v>
      </c>
      <c r="M6" s="28">
        <v>3.4</v>
      </c>
      <c r="N6" s="28">
        <v>1</v>
      </c>
      <c r="O6" s="28">
        <v>1</v>
      </c>
      <c r="P6" s="28">
        <v>1</v>
      </c>
      <c r="Q6" s="28">
        <v>1</v>
      </c>
      <c r="R6" s="28">
        <v>1</v>
      </c>
      <c r="S6" s="28">
        <v>1</v>
      </c>
      <c r="T6" s="28">
        <v>1</v>
      </c>
      <c r="U6" s="28">
        <v>1</v>
      </c>
      <c r="V6" s="28">
        <v>1</v>
      </c>
      <c r="W6" s="28">
        <v>1</v>
      </c>
      <c r="X6" s="42">
        <v>1</v>
      </c>
      <c r="Y6" s="80">
        <v>1</v>
      </c>
    </row>
    <row r="7" spans="1:25" x14ac:dyDescent="0.2">
      <c r="A7" s="62" t="s">
        <v>22</v>
      </c>
      <c r="B7" s="52">
        <v>4.96</v>
      </c>
      <c r="C7" s="28">
        <v>1.18</v>
      </c>
      <c r="D7" s="28">
        <v>2.21</v>
      </c>
      <c r="E7" s="28">
        <v>3.29</v>
      </c>
      <c r="F7" s="28">
        <v>4.62</v>
      </c>
      <c r="G7" s="28">
        <v>6.73</v>
      </c>
      <c r="H7" s="28">
        <v>1.85</v>
      </c>
      <c r="I7" s="28">
        <v>1.1299999999999999</v>
      </c>
      <c r="J7" s="28">
        <v>1.36</v>
      </c>
      <c r="K7" s="28">
        <v>1.69</v>
      </c>
      <c r="L7" s="28">
        <v>1.93</v>
      </c>
      <c r="M7" s="28">
        <v>2.79</v>
      </c>
      <c r="N7" s="28">
        <v>1</v>
      </c>
      <c r="O7" s="28">
        <v>1</v>
      </c>
      <c r="P7" s="28">
        <v>1</v>
      </c>
      <c r="Q7" s="28">
        <v>1</v>
      </c>
      <c r="R7" s="28">
        <v>1</v>
      </c>
      <c r="S7" s="28">
        <v>1</v>
      </c>
      <c r="T7" s="28">
        <v>1</v>
      </c>
      <c r="U7" s="28">
        <v>1</v>
      </c>
      <c r="V7" s="28">
        <v>1</v>
      </c>
      <c r="W7" s="28">
        <v>1</v>
      </c>
      <c r="X7" s="42">
        <v>1</v>
      </c>
      <c r="Y7" s="80">
        <v>1</v>
      </c>
    </row>
    <row r="8" spans="1:25" x14ac:dyDescent="0.2">
      <c r="A8" s="62" t="s">
        <v>23</v>
      </c>
      <c r="B8" s="52">
        <v>7.06</v>
      </c>
      <c r="C8" s="28">
        <v>2.36</v>
      </c>
      <c r="D8" s="28">
        <v>3.56</v>
      </c>
      <c r="E8" s="28">
        <v>4.9800000000000004</v>
      </c>
      <c r="F8" s="28">
        <v>7.09</v>
      </c>
      <c r="G8" s="28">
        <v>9.3000000000000007</v>
      </c>
      <c r="H8" s="28">
        <v>2.2599999999999998</v>
      </c>
      <c r="I8" s="28">
        <v>1.67</v>
      </c>
      <c r="J8" s="28">
        <v>1.7</v>
      </c>
      <c r="K8" s="28">
        <v>1.89</v>
      </c>
      <c r="L8" s="28">
        <v>2.4300000000000002</v>
      </c>
      <c r="M8" s="28">
        <v>2.89</v>
      </c>
      <c r="N8" s="28">
        <v>1</v>
      </c>
      <c r="O8" s="28">
        <v>1</v>
      </c>
      <c r="P8" s="28">
        <v>1</v>
      </c>
      <c r="Q8" s="28">
        <v>1</v>
      </c>
      <c r="R8" s="28">
        <v>1</v>
      </c>
      <c r="S8" s="28">
        <v>1</v>
      </c>
      <c r="T8" s="28">
        <v>1</v>
      </c>
      <c r="U8" s="28">
        <v>1</v>
      </c>
      <c r="V8" s="28">
        <v>1</v>
      </c>
      <c r="W8" s="28">
        <v>1</v>
      </c>
      <c r="X8" s="42">
        <v>1</v>
      </c>
      <c r="Y8" s="80">
        <v>1</v>
      </c>
    </row>
    <row r="9" spans="1:25" x14ac:dyDescent="0.2">
      <c r="A9" s="62" t="s">
        <v>24</v>
      </c>
      <c r="B9" s="52">
        <v>7.94</v>
      </c>
      <c r="C9" s="28">
        <v>1.59</v>
      </c>
      <c r="D9" s="28">
        <v>2.3199999999999998</v>
      </c>
      <c r="E9" s="28">
        <v>3.65</v>
      </c>
      <c r="F9" s="28">
        <v>7.58</v>
      </c>
      <c r="G9" s="28">
        <v>13.85</v>
      </c>
      <c r="H9" s="28">
        <v>3.01</v>
      </c>
      <c r="I9" s="28">
        <v>1.35</v>
      </c>
      <c r="J9" s="28">
        <v>1.58</v>
      </c>
      <c r="K9" s="28">
        <v>2.12</v>
      </c>
      <c r="L9" s="28">
        <v>2.4500000000000002</v>
      </c>
      <c r="M9" s="28">
        <v>3.58</v>
      </c>
      <c r="N9" s="28">
        <v>1</v>
      </c>
      <c r="O9" s="28">
        <v>1</v>
      </c>
      <c r="P9" s="28">
        <v>1</v>
      </c>
      <c r="Q9" s="28">
        <v>1</v>
      </c>
      <c r="R9" s="28">
        <v>1</v>
      </c>
      <c r="S9" s="28">
        <v>1</v>
      </c>
      <c r="T9" s="28">
        <v>1</v>
      </c>
      <c r="U9" s="28">
        <v>1</v>
      </c>
      <c r="V9" s="28">
        <v>1</v>
      </c>
      <c r="W9" s="28">
        <v>1</v>
      </c>
      <c r="X9" s="42">
        <v>1</v>
      </c>
      <c r="Y9" s="80">
        <v>1</v>
      </c>
    </row>
    <row r="10" spans="1:25" x14ac:dyDescent="0.2">
      <c r="A10" s="62" t="s">
        <v>25</v>
      </c>
      <c r="B10" s="52">
        <v>5.48</v>
      </c>
      <c r="C10" s="28">
        <v>2.13</v>
      </c>
      <c r="D10" s="28">
        <v>2.37</v>
      </c>
      <c r="E10" s="28">
        <v>3.3</v>
      </c>
      <c r="F10" s="28">
        <v>5.62</v>
      </c>
      <c r="G10" s="28">
        <v>6.63</v>
      </c>
      <c r="H10" s="28">
        <v>2.1800000000000002</v>
      </c>
      <c r="I10" s="28">
        <v>1.4</v>
      </c>
      <c r="J10" s="28">
        <v>1.55</v>
      </c>
      <c r="K10" s="28">
        <v>1.97</v>
      </c>
      <c r="L10" s="28">
        <v>2.4300000000000002</v>
      </c>
      <c r="M10" s="28">
        <v>3.93</v>
      </c>
      <c r="N10" s="28">
        <v>1</v>
      </c>
      <c r="O10" s="28">
        <v>1</v>
      </c>
      <c r="P10" s="28">
        <v>1</v>
      </c>
      <c r="Q10" s="28">
        <v>1</v>
      </c>
      <c r="R10" s="28">
        <v>1</v>
      </c>
      <c r="S10" s="28">
        <v>1</v>
      </c>
      <c r="T10" s="28">
        <v>1</v>
      </c>
      <c r="U10" s="28">
        <v>1</v>
      </c>
      <c r="V10" s="28">
        <v>1</v>
      </c>
      <c r="W10" s="28">
        <v>1</v>
      </c>
      <c r="X10" s="42">
        <v>1</v>
      </c>
      <c r="Y10" s="80">
        <v>1</v>
      </c>
    </row>
    <row r="11" spans="1:25" x14ac:dyDescent="0.2">
      <c r="A11" s="62" t="s">
        <v>26</v>
      </c>
      <c r="B11" s="52">
        <v>6.4</v>
      </c>
      <c r="C11" s="28">
        <v>2.64</v>
      </c>
      <c r="D11" s="28">
        <v>3.72</v>
      </c>
      <c r="E11" s="28">
        <v>5.86</v>
      </c>
      <c r="F11" s="28">
        <v>10.45</v>
      </c>
      <c r="G11" s="28">
        <v>12.77</v>
      </c>
      <c r="H11" s="28">
        <v>2.4</v>
      </c>
      <c r="I11" s="28">
        <v>1.66</v>
      </c>
      <c r="J11" s="28">
        <v>1.91</v>
      </c>
      <c r="K11" s="28">
        <v>2.61</v>
      </c>
      <c r="L11" s="28">
        <v>3.17</v>
      </c>
      <c r="M11" s="28">
        <v>3.99</v>
      </c>
      <c r="N11" s="28">
        <v>1</v>
      </c>
      <c r="O11" s="28">
        <v>1</v>
      </c>
      <c r="P11" s="28">
        <v>1</v>
      </c>
      <c r="Q11" s="28">
        <v>1</v>
      </c>
      <c r="R11" s="28">
        <v>1</v>
      </c>
      <c r="S11" s="28">
        <v>1</v>
      </c>
      <c r="T11" s="28">
        <v>1</v>
      </c>
      <c r="U11" s="28">
        <v>1</v>
      </c>
      <c r="V11" s="28">
        <v>1</v>
      </c>
      <c r="W11" s="28">
        <v>1</v>
      </c>
      <c r="X11" s="42">
        <v>1</v>
      </c>
      <c r="Y11" s="80">
        <v>1</v>
      </c>
    </row>
    <row r="12" spans="1:25" x14ac:dyDescent="0.2">
      <c r="A12" s="62" t="s">
        <v>27</v>
      </c>
      <c r="B12" s="52">
        <v>4.8899999999999997</v>
      </c>
      <c r="C12" s="28">
        <v>1.7</v>
      </c>
      <c r="D12" s="28">
        <v>2.39</v>
      </c>
      <c r="E12" s="28">
        <v>4.5</v>
      </c>
      <c r="F12" s="28">
        <v>5.69</v>
      </c>
      <c r="G12" s="28">
        <v>7.12</v>
      </c>
      <c r="H12" s="28">
        <v>1.71</v>
      </c>
      <c r="I12" s="28">
        <v>1.35</v>
      </c>
      <c r="J12" s="28">
        <v>1.5</v>
      </c>
      <c r="K12" s="28">
        <v>1.67</v>
      </c>
      <c r="L12" s="28">
        <v>1.88</v>
      </c>
      <c r="M12" s="28">
        <v>3.13</v>
      </c>
      <c r="N12" s="28">
        <v>1</v>
      </c>
      <c r="O12" s="28">
        <v>1</v>
      </c>
      <c r="P12" s="28">
        <v>1</v>
      </c>
      <c r="Q12" s="28">
        <v>1</v>
      </c>
      <c r="R12" s="28">
        <v>1</v>
      </c>
      <c r="S12" s="28">
        <v>1</v>
      </c>
      <c r="T12" s="28">
        <v>1</v>
      </c>
      <c r="U12" s="28">
        <v>1</v>
      </c>
      <c r="V12" s="28">
        <v>1</v>
      </c>
      <c r="W12" s="28">
        <v>1</v>
      </c>
      <c r="X12" s="42">
        <v>1</v>
      </c>
      <c r="Y12" s="80">
        <v>1</v>
      </c>
    </row>
    <row r="13" spans="1:25" x14ac:dyDescent="0.2">
      <c r="A13" s="62" t="s">
        <v>28</v>
      </c>
      <c r="B13" s="52">
        <v>9.61</v>
      </c>
      <c r="C13" s="28">
        <v>6.2</v>
      </c>
      <c r="D13" s="28">
        <v>7.01</v>
      </c>
      <c r="E13" s="28">
        <v>11.11</v>
      </c>
      <c r="F13" s="28">
        <v>13.06</v>
      </c>
      <c r="G13" s="28">
        <v>14.57</v>
      </c>
      <c r="H13" s="28">
        <v>2.78</v>
      </c>
      <c r="I13" s="28">
        <v>1.96</v>
      </c>
      <c r="J13" s="28">
        <v>2.44</v>
      </c>
      <c r="K13" s="28">
        <v>2.89</v>
      </c>
      <c r="L13" s="28">
        <v>3.27</v>
      </c>
      <c r="M13" s="28">
        <v>3.64</v>
      </c>
      <c r="N13" s="28">
        <v>1</v>
      </c>
      <c r="O13" s="28">
        <v>1</v>
      </c>
      <c r="P13" s="28">
        <v>1</v>
      </c>
      <c r="Q13" s="28">
        <v>1</v>
      </c>
      <c r="R13" s="28">
        <v>1</v>
      </c>
      <c r="S13" s="28">
        <v>1</v>
      </c>
      <c r="T13" s="28">
        <v>1</v>
      </c>
      <c r="U13" s="28">
        <v>1</v>
      </c>
      <c r="V13" s="28">
        <v>1</v>
      </c>
      <c r="W13" s="28">
        <v>1</v>
      </c>
      <c r="X13" s="42">
        <v>1</v>
      </c>
      <c r="Y13" s="80">
        <v>1</v>
      </c>
    </row>
    <row r="14" spans="1:25" x14ac:dyDescent="0.2">
      <c r="A14" s="62" t="s">
        <v>29</v>
      </c>
      <c r="B14" s="52">
        <v>6.67</v>
      </c>
      <c r="C14" s="28">
        <v>2.59</v>
      </c>
      <c r="D14" s="28">
        <v>3.95</v>
      </c>
      <c r="E14" s="28">
        <v>6.19</v>
      </c>
      <c r="F14" s="28">
        <v>10.14</v>
      </c>
      <c r="G14" s="28">
        <v>14.33</v>
      </c>
      <c r="H14" s="28">
        <v>2.4700000000000002</v>
      </c>
      <c r="I14" s="28">
        <v>1.45</v>
      </c>
      <c r="J14" s="28">
        <v>1.82</v>
      </c>
      <c r="K14" s="28">
        <v>2.4700000000000002</v>
      </c>
      <c r="L14" s="28">
        <v>3.47</v>
      </c>
      <c r="M14" s="28">
        <v>4.74</v>
      </c>
      <c r="N14" s="28">
        <v>1</v>
      </c>
      <c r="O14" s="28">
        <v>1</v>
      </c>
      <c r="P14" s="28">
        <v>1</v>
      </c>
      <c r="Q14" s="28">
        <v>1</v>
      </c>
      <c r="R14" s="28">
        <v>1</v>
      </c>
      <c r="S14" s="28">
        <v>1</v>
      </c>
      <c r="T14" s="28">
        <v>1</v>
      </c>
      <c r="U14" s="28">
        <v>1</v>
      </c>
      <c r="V14" s="28">
        <v>1</v>
      </c>
      <c r="W14" s="28">
        <v>1</v>
      </c>
      <c r="X14" s="42">
        <v>1</v>
      </c>
      <c r="Y14" s="80">
        <v>1</v>
      </c>
    </row>
    <row r="15" spans="1:25" x14ac:dyDescent="0.2">
      <c r="A15" s="62" t="s">
        <v>30</v>
      </c>
      <c r="B15" s="52">
        <v>9.43</v>
      </c>
      <c r="C15" s="28">
        <v>3.38</v>
      </c>
      <c r="D15" s="28">
        <v>4.91</v>
      </c>
      <c r="E15" s="28">
        <v>8.1300000000000008</v>
      </c>
      <c r="F15" s="28">
        <v>14.24</v>
      </c>
      <c r="G15" s="28">
        <v>19.28</v>
      </c>
      <c r="H15" s="28">
        <v>3.26</v>
      </c>
      <c r="I15" s="28">
        <v>1.6</v>
      </c>
      <c r="J15" s="28">
        <v>1.98</v>
      </c>
      <c r="K15" s="28">
        <v>2.99</v>
      </c>
      <c r="L15" s="28">
        <v>4.7699999999999996</v>
      </c>
      <c r="M15" s="28">
        <v>7.41</v>
      </c>
      <c r="N15" s="28">
        <v>1</v>
      </c>
      <c r="O15" s="28">
        <v>1</v>
      </c>
      <c r="P15" s="28">
        <v>1</v>
      </c>
      <c r="Q15" s="28">
        <v>1</v>
      </c>
      <c r="R15" s="28">
        <v>1</v>
      </c>
      <c r="S15" s="28">
        <v>1</v>
      </c>
      <c r="T15" s="28">
        <v>1</v>
      </c>
      <c r="U15" s="28">
        <v>1</v>
      </c>
      <c r="V15" s="28">
        <v>1</v>
      </c>
      <c r="W15" s="28">
        <v>1</v>
      </c>
      <c r="X15" s="42">
        <v>1</v>
      </c>
      <c r="Y15" s="80">
        <v>1</v>
      </c>
    </row>
    <row r="16" spans="1:25" x14ac:dyDescent="0.2">
      <c r="A16" s="62" t="s">
        <v>31</v>
      </c>
      <c r="B16" s="52">
        <v>4.87</v>
      </c>
      <c r="C16" s="28">
        <v>2.3199999999999998</v>
      </c>
      <c r="D16" s="28">
        <v>2.93</v>
      </c>
      <c r="E16" s="28">
        <v>3.55</v>
      </c>
      <c r="F16" s="28">
        <v>5.71</v>
      </c>
      <c r="G16" s="28">
        <v>7.73</v>
      </c>
      <c r="H16" s="28">
        <v>1.85</v>
      </c>
      <c r="I16" s="28">
        <v>1.36</v>
      </c>
      <c r="J16" s="28">
        <v>1.62</v>
      </c>
      <c r="K16" s="28">
        <v>1.83</v>
      </c>
      <c r="L16" s="28">
        <v>2.2200000000000002</v>
      </c>
      <c r="M16" s="28">
        <v>2.84</v>
      </c>
      <c r="N16" s="28">
        <v>1</v>
      </c>
      <c r="O16" s="28">
        <v>1</v>
      </c>
      <c r="P16" s="28">
        <v>1</v>
      </c>
      <c r="Q16" s="28">
        <v>1</v>
      </c>
      <c r="R16" s="28">
        <v>1</v>
      </c>
      <c r="S16" s="28">
        <v>1</v>
      </c>
      <c r="T16" s="28">
        <v>1</v>
      </c>
      <c r="U16" s="28">
        <v>1</v>
      </c>
      <c r="V16" s="28">
        <v>1</v>
      </c>
      <c r="W16" s="28">
        <v>1</v>
      </c>
      <c r="X16" s="42">
        <v>1</v>
      </c>
      <c r="Y16" s="80">
        <v>1</v>
      </c>
    </row>
    <row r="17" spans="1:25" x14ac:dyDescent="0.2">
      <c r="A17" s="62" t="s">
        <v>32</v>
      </c>
      <c r="B17" s="52">
        <v>5.23</v>
      </c>
      <c r="C17" s="28">
        <v>1.92</v>
      </c>
      <c r="D17" s="28">
        <v>3.37</v>
      </c>
      <c r="E17" s="28">
        <v>4.8099999999999996</v>
      </c>
      <c r="F17" s="28">
        <v>6.42</v>
      </c>
      <c r="G17" s="28">
        <v>7.04</v>
      </c>
      <c r="H17" s="28">
        <v>1.73</v>
      </c>
      <c r="I17" s="28">
        <v>1.55</v>
      </c>
      <c r="J17" s="28">
        <v>1.65</v>
      </c>
      <c r="K17" s="28">
        <v>1.75</v>
      </c>
      <c r="L17" s="28">
        <v>2.0699999999999998</v>
      </c>
      <c r="M17" s="28">
        <v>2.7</v>
      </c>
      <c r="N17" s="28">
        <v>1</v>
      </c>
      <c r="O17" s="28">
        <v>1</v>
      </c>
      <c r="P17" s="28">
        <v>1</v>
      </c>
      <c r="Q17" s="28">
        <v>1</v>
      </c>
      <c r="R17" s="28">
        <v>1</v>
      </c>
      <c r="S17" s="28">
        <v>1</v>
      </c>
      <c r="T17" s="28">
        <v>1</v>
      </c>
      <c r="U17" s="28">
        <v>1</v>
      </c>
      <c r="V17" s="28">
        <v>1</v>
      </c>
      <c r="W17" s="28">
        <v>1</v>
      </c>
      <c r="X17" s="42">
        <v>1</v>
      </c>
      <c r="Y17" s="80">
        <v>1</v>
      </c>
    </row>
    <row r="18" spans="1:25" x14ac:dyDescent="0.2">
      <c r="A18" s="62" t="s">
        <v>164</v>
      </c>
      <c r="B18" s="52">
        <v>3.54</v>
      </c>
      <c r="C18" s="28">
        <v>1.45</v>
      </c>
      <c r="D18" s="28">
        <v>1.96</v>
      </c>
      <c r="E18" s="28">
        <v>3.17</v>
      </c>
      <c r="F18" s="28">
        <v>3.59</v>
      </c>
      <c r="G18" s="28">
        <v>4.32</v>
      </c>
      <c r="H18" s="28">
        <v>1.53</v>
      </c>
      <c r="I18" s="28">
        <v>1.34</v>
      </c>
      <c r="J18" s="28">
        <v>1.46</v>
      </c>
      <c r="K18" s="28">
        <v>1.57</v>
      </c>
      <c r="L18" s="28">
        <v>1.73</v>
      </c>
      <c r="M18" s="28">
        <v>2.1</v>
      </c>
      <c r="N18" s="28">
        <v>1</v>
      </c>
      <c r="O18" s="28">
        <v>1</v>
      </c>
      <c r="P18" s="28">
        <v>1</v>
      </c>
      <c r="Q18" s="28">
        <v>1</v>
      </c>
      <c r="R18" s="28">
        <v>1</v>
      </c>
      <c r="S18" s="28">
        <v>1</v>
      </c>
      <c r="T18" s="28">
        <v>1</v>
      </c>
      <c r="U18" s="28">
        <v>1</v>
      </c>
      <c r="V18" s="28">
        <v>1</v>
      </c>
      <c r="W18" s="28">
        <v>1</v>
      </c>
      <c r="X18" s="42">
        <v>1</v>
      </c>
      <c r="Y18" s="80">
        <v>1</v>
      </c>
    </row>
    <row r="19" spans="1:25" x14ac:dyDescent="0.2">
      <c r="A19" s="62" t="s">
        <v>33</v>
      </c>
      <c r="B19" s="52">
        <v>5.21</v>
      </c>
      <c r="C19" s="28">
        <v>2.7</v>
      </c>
      <c r="D19" s="28">
        <v>4.1500000000000004</v>
      </c>
      <c r="E19" s="28">
        <v>5.72</v>
      </c>
      <c r="F19" s="28">
        <v>7.68</v>
      </c>
      <c r="G19" s="28">
        <v>10.19</v>
      </c>
      <c r="H19" s="28">
        <v>1.86</v>
      </c>
      <c r="I19" s="28">
        <v>1.43</v>
      </c>
      <c r="J19" s="28">
        <v>1.6</v>
      </c>
      <c r="K19" s="28">
        <v>1.99</v>
      </c>
      <c r="L19" s="28">
        <v>2.69</v>
      </c>
      <c r="M19" s="28">
        <v>4.1900000000000004</v>
      </c>
      <c r="N19" s="28">
        <v>1</v>
      </c>
      <c r="O19" s="28">
        <v>1</v>
      </c>
      <c r="P19" s="28">
        <v>1</v>
      </c>
      <c r="Q19" s="28">
        <v>1</v>
      </c>
      <c r="R19" s="28">
        <v>1</v>
      </c>
      <c r="S19" s="28">
        <v>1</v>
      </c>
      <c r="T19" s="28">
        <v>1</v>
      </c>
      <c r="U19" s="28">
        <v>1</v>
      </c>
      <c r="V19" s="28">
        <v>1</v>
      </c>
      <c r="W19" s="28">
        <v>1</v>
      </c>
      <c r="X19" s="42">
        <v>1</v>
      </c>
      <c r="Y19" s="80">
        <v>1</v>
      </c>
    </row>
    <row r="20" spans="1:25" x14ac:dyDescent="0.2">
      <c r="A20" s="62" t="s">
        <v>34</v>
      </c>
      <c r="B20" s="52">
        <v>6.08</v>
      </c>
      <c r="C20" s="28">
        <v>3</v>
      </c>
      <c r="D20" s="28">
        <v>3.6</v>
      </c>
      <c r="E20" s="28">
        <v>4.88</v>
      </c>
      <c r="F20" s="28">
        <v>6.45</v>
      </c>
      <c r="G20" s="28">
        <v>8.85</v>
      </c>
      <c r="H20" s="28">
        <v>2.46</v>
      </c>
      <c r="I20" s="28">
        <v>1.42</v>
      </c>
      <c r="J20" s="28">
        <v>1.69</v>
      </c>
      <c r="K20" s="28">
        <v>2.08</v>
      </c>
      <c r="L20" s="28">
        <v>2.67</v>
      </c>
      <c r="M20" s="28">
        <v>3.12</v>
      </c>
      <c r="N20" s="28">
        <v>1</v>
      </c>
      <c r="O20" s="28">
        <v>1</v>
      </c>
      <c r="P20" s="28">
        <v>1</v>
      </c>
      <c r="Q20" s="28">
        <v>1</v>
      </c>
      <c r="R20" s="28">
        <v>1</v>
      </c>
      <c r="S20" s="28">
        <v>1</v>
      </c>
      <c r="T20" s="28">
        <v>1</v>
      </c>
      <c r="U20" s="28">
        <v>1</v>
      </c>
      <c r="V20" s="28">
        <v>1</v>
      </c>
      <c r="W20" s="28">
        <v>1</v>
      </c>
      <c r="X20" s="42">
        <v>1</v>
      </c>
      <c r="Y20" s="80">
        <v>1</v>
      </c>
    </row>
    <row r="21" spans="1:25" x14ac:dyDescent="0.2">
      <c r="A21" s="62" t="s">
        <v>35</v>
      </c>
      <c r="B21" s="52">
        <v>4.09</v>
      </c>
      <c r="C21" s="28">
        <v>2.02</v>
      </c>
      <c r="D21" s="28">
        <v>2.36</v>
      </c>
      <c r="E21" s="28">
        <v>3.5</v>
      </c>
      <c r="F21" s="28">
        <v>6.39</v>
      </c>
      <c r="G21" s="28">
        <v>8.49</v>
      </c>
      <c r="H21" s="28">
        <v>1.79</v>
      </c>
      <c r="I21" s="28">
        <v>1.2</v>
      </c>
      <c r="J21" s="28">
        <v>1.58</v>
      </c>
      <c r="K21" s="28">
        <v>2.13</v>
      </c>
      <c r="L21" s="28">
        <v>2.33</v>
      </c>
      <c r="M21" s="28">
        <v>2.35</v>
      </c>
      <c r="N21" s="28">
        <v>1</v>
      </c>
      <c r="O21" s="28">
        <v>1</v>
      </c>
      <c r="P21" s="28">
        <v>1</v>
      </c>
      <c r="Q21" s="28">
        <v>1</v>
      </c>
      <c r="R21" s="28">
        <v>1</v>
      </c>
      <c r="S21" s="28">
        <v>1</v>
      </c>
      <c r="T21" s="28">
        <v>1</v>
      </c>
      <c r="U21" s="28">
        <v>1</v>
      </c>
      <c r="V21" s="28">
        <v>1</v>
      </c>
      <c r="W21" s="28">
        <v>1</v>
      </c>
      <c r="X21" s="42">
        <v>1</v>
      </c>
      <c r="Y21" s="80">
        <v>1</v>
      </c>
    </row>
    <row r="22" spans="1:25" x14ac:dyDescent="0.2">
      <c r="A22" s="62" t="s">
        <v>36</v>
      </c>
      <c r="B22" s="52">
        <v>6.69</v>
      </c>
      <c r="C22" s="28">
        <v>2.75</v>
      </c>
      <c r="D22" s="28">
        <v>3.87</v>
      </c>
      <c r="E22" s="28">
        <v>5.92</v>
      </c>
      <c r="F22" s="28">
        <v>8.5399999999999991</v>
      </c>
      <c r="G22" s="28">
        <v>13.45</v>
      </c>
      <c r="H22" s="28">
        <v>2.0699999999999998</v>
      </c>
      <c r="I22" s="28">
        <v>1.47</v>
      </c>
      <c r="J22" s="28">
        <v>1.83</v>
      </c>
      <c r="K22" s="28">
        <v>2.13</v>
      </c>
      <c r="L22" s="28">
        <v>2.97</v>
      </c>
      <c r="M22" s="28">
        <v>3.89</v>
      </c>
      <c r="N22" s="28">
        <v>1</v>
      </c>
      <c r="O22" s="28">
        <v>1</v>
      </c>
      <c r="P22" s="28">
        <v>1</v>
      </c>
      <c r="Q22" s="28">
        <v>1</v>
      </c>
      <c r="R22" s="28">
        <v>1</v>
      </c>
      <c r="S22" s="28">
        <v>1</v>
      </c>
      <c r="T22" s="28">
        <v>1</v>
      </c>
      <c r="U22" s="28">
        <v>1</v>
      </c>
      <c r="V22" s="28">
        <v>1</v>
      </c>
      <c r="W22" s="28">
        <v>1</v>
      </c>
      <c r="X22" s="42">
        <v>1</v>
      </c>
      <c r="Y22" s="80">
        <v>1</v>
      </c>
    </row>
    <row r="23" spans="1:25" x14ac:dyDescent="0.2">
      <c r="A23" s="62" t="s">
        <v>37</v>
      </c>
      <c r="B23" s="52">
        <v>4.32</v>
      </c>
      <c r="C23" s="28">
        <v>2.06</v>
      </c>
      <c r="D23" s="28">
        <v>2.69</v>
      </c>
      <c r="E23" s="28">
        <v>3.29</v>
      </c>
      <c r="F23" s="28">
        <v>7.06</v>
      </c>
      <c r="G23" s="28">
        <v>8.67</v>
      </c>
      <c r="H23" s="28">
        <v>1.66</v>
      </c>
      <c r="I23" s="28">
        <v>1.25</v>
      </c>
      <c r="J23" s="28">
        <v>1.51</v>
      </c>
      <c r="K23" s="28">
        <v>1.78</v>
      </c>
      <c r="L23" s="28">
        <v>1.97</v>
      </c>
      <c r="M23" s="28">
        <v>2.17</v>
      </c>
      <c r="N23" s="28">
        <v>1</v>
      </c>
      <c r="O23" s="28">
        <v>1</v>
      </c>
      <c r="P23" s="28">
        <v>1</v>
      </c>
      <c r="Q23" s="28">
        <v>1</v>
      </c>
      <c r="R23" s="28">
        <v>1</v>
      </c>
      <c r="S23" s="28">
        <v>1</v>
      </c>
      <c r="T23" s="28">
        <v>1</v>
      </c>
      <c r="U23" s="28">
        <v>1</v>
      </c>
      <c r="V23" s="28">
        <v>1</v>
      </c>
      <c r="W23" s="28">
        <v>1</v>
      </c>
      <c r="X23" s="42">
        <v>1</v>
      </c>
      <c r="Y23" s="80">
        <v>1</v>
      </c>
    </row>
    <row r="24" spans="1:25" x14ac:dyDescent="0.2">
      <c r="A24" s="62" t="s">
        <v>38</v>
      </c>
      <c r="B24" s="52">
        <v>5.68</v>
      </c>
      <c r="C24" s="28">
        <v>3.03</v>
      </c>
      <c r="D24" s="28">
        <v>4.5599999999999996</v>
      </c>
      <c r="E24" s="28">
        <v>6.36</v>
      </c>
      <c r="F24" s="28">
        <v>8.99</v>
      </c>
      <c r="G24" s="28">
        <v>12.67</v>
      </c>
      <c r="H24" s="28">
        <v>1.98</v>
      </c>
      <c r="I24" s="28">
        <v>1.31</v>
      </c>
      <c r="J24" s="28">
        <v>1.57</v>
      </c>
      <c r="K24" s="28">
        <v>2.0099999999999998</v>
      </c>
      <c r="L24" s="28">
        <v>2.86</v>
      </c>
      <c r="M24" s="28">
        <v>4.3</v>
      </c>
      <c r="N24" s="28">
        <v>1</v>
      </c>
      <c r="O24" s="28">
        <v>1</v>
      </c>
      <c r="P24" s="28">
        <v>1</v>
      </c>
      <c r="Q24" s="28">
        <v>1</v>
      </c>
      <c r="R24" s="28">
        <v>1</v>
      </c>
      <c r="S24" s="28">
        <v>1</v>
      </c>
      <c r="T24" s="28">
        <v>1</v>
      </c>
      <c r="U24" s="28">
        <v>1</v>
      </c>
      <c r="V24" s="28">
        <v>1</v>
      </c>
      <c r="W24" s="28">
        <v>1</v>
      </c>
      <c r="X24" s="42">
        <v>1</v>
      </c>
      <c r="Y24" s="80">
        <v>1</v>
      </c>
    </row>
    <row r="25" spans="1:25" x14ac:dyDescent="0.2">
      <c r="A25" s="62" t="s">
        <v>39</v>
      </c>
      <c r="B25" s="52">
        <v>5.86</v>
      </c>
      <c r="C25" s="28">
        <v>1.43</v>
      </c>
      <c r="D25" s="28">
        <v>2.1800000000000002</v>
      </c>
      <c r="E25" s="28">
        <v>3.69</v>
      </c>
      <c r="F25" s="28">
        <v>5.59</v>
      </c>
      <c r="G25" s="28">
        <v>8.01</v>
      </c>
      <c r="H25" s="28">
        <v>2.29</v>
      </c>
      <c r="I25" s="28">
        <v>1.24</v>
      </c>
      <c r="J25" s="28">
        <v>1.68</v>
      </c>
      <c r="K25" s="28">
        <v>1.98</v>
      </c>
      <c r="L25" s="28">
        <v>2.5499999999999998</v>
      </c>
      <c r="M25" s="28">
        <v>3.39</v>
      </c>
      <c r="N25" s="28">
        <v>1</v>
      </c>
      <c r="O25" s="28">
        <v>1</v>
      </c>
      <c r="P25" s="28">
        <v>1</v>
      </c>
      <c r="Q25" s="28">
        <v>1</v>
      </c>
      <c r="R25" s="28">
        <v>1</v>
      </c>
      <c r="S25" s="28">
        <v>1</v>
      </c>
      <c r="T25" s="28">
        <v>1</v>
      </c>
      <c r="U25" s="28">
        <v>1</v>
      </c>
      <c r="V25" s="28">
        <v>1</v>
      </c>
      <c r="W25" s="28">
        <v>1</v>
      </c>
      <c r="X25" s="42">
        <v>1</v>
      </c>
      <c r="Y25" s="80">
        <v>1</v>
      </c>
    </row>
    <row r="26" spans="1:25" x14ac:dyDescent="0.2">
      <c r="A26" s="62" t="s">
        <v>40</v>
      </c>
      <c r="B26" s="52">
        <v>4.66</v>
      </c>
      <c r="C26" s="28">
        <v>2.63</v>
      </c>
      <c r="D26" s="28">
        <v>3.5</v>
      </c>
      <c r="E26" s="28">
        <v>4.5199999999999996</v>
      </c>
      <c r="F26" s="28">
        <v>7.51</v>
      </c>
      <c r="G26" s="28">
        <v>9.6300000000000008</v>
      </c>
      <c r="H26" s="28">
        <v>1.89</v>
      </c>
      <c r="I26" s="28">
        <v>1.38</v>
      </c>
      <c r="J26" s="28">
        <v>1.59</v>
      </c>
      <c r="K26" s="28">
        <v>1.96</v>
      </c>
      <c r="L26" s="28">
        <v>2.4500000000000002</v>
      </c>
      <c r="M26" s="28">
        <v>3.61</v>
      </c>
      <c r="N26" s="28">
        <v>1</v>
      </c>
      <c r="O26" s="28">
        <v>1</v>
      </c>
      <c r="P26" s="28">
        <v>1</v>
      </c>
      <c r="Q26" s="28">
        <v>1</v>
      </c>
      <c r="R26" s="28">
        <v>1</v>
      </c>
      <c r="S26" s="28">
        <v>1</v>
      </c>
      <c r="T26" s="28">
        <v>1</v>
      </c>
      <c r="U26" s="28">
        <v>1</v>
      </c>
      <c r="V26" s="28">
        <v>1</v>
      </c>
      <c r="W26" s="28">
        <v>1</v>
      </c>
      <c r="X26" s="42">
        <v>1</v>
      </c>
      <c r="Y26" s="80">
        <v>1</v>
      </c>
    </row>
    <row r="27" spans="1:25" x14ac:dyDescent="0.2">
      <c r="A27" s="62" t="s">
        <v>41</v>
      </c>
      <c r="B27" s="52">
        <v>5.12</v>
      </c>
      <c r="C27" s="28">
        <v>2.95</v>
      </c>
      <c r="D27" s="28">
        <v>3.53</v>
      </c>
      <c r="E27" s="28">
        <v>4.68</v>
      </c>
      <c r="F27" s="28">
        <v>7.27</v>
      </c>
      <c r="G27" s="28">
        <v>9.81</v>
      </c>
      <c r="H27" s="28">
        <v>2.17</v>
      </c>
      <c r="I27" s="28">
        <v>1.54</v>
      </c>
      <c r="J27" s="28">
        <v>1.83</v>
      </c>
      <c r="K27" s="28">
        <v>2.13</v>
      </c>
      <c r="L27" s="28">
        <v>3.19</v>
      </c>
      <c r="M27" s="28">
        <v>3.93</v>
      </c>
      <c r="N27" s="28">
        <v>1</v>
      </c>
      <c r="O27" s="28">
        <v>1</v>
      </c>
      <c r="P27" s="28">
        <v>1</v>
      </c>
      <c r="Q27" s="28">
        <v>1</v>
      </c>
      <c r="R27" s="28">
        <v>1</v>
      </c>
      <c r="S27" s="28">
        <v>1</v>
      </c>
      <c r="T27" s="28">
        <v>1</v>
      </c>
      <c r="U27" s="28">
        <v>1</v>
      </c>
      <c r="V27" s="28">
        <v>1</v>
      </c>
      <c r="W27" s="28">
        <v>1</v>
      </c>
      <c r="X27" s="42">
        <v>1</v>
      </c>
      <c r="Y27" s="80">
        <v>1</v>
      </c>
    </row>
    <row r="28" spans="1:25" x14ac:dyDescent="0.2">
      <c r="A28" s="62" t="s">
        <v>42</v>
      </c>
      <c r="B28" s="52">
        <v>6.61</v>
      </c>
      <c r="C28" s="28">
        <v>2.15</v>
      </c>
      <c r="D28" s="28">
        <v>3.43</v>
      </c>
      <c r="E28" s="28">
        <v>4.42</v>
      </c>
      <c r="F28" s="28">
        <v>6.72</v>
      </c>
      <c r="G28" s="28">
        <v>9.42</v>
      </c>
      <c r="H28" s="28">
        <v>2.41</v>
      </c>
      <c r="I28" s="28">
        <v>1.52</v>
      </c>
      <c r="J28" s="28">
        <v>1.65</v>
      </c>
      <c r="K28" s="28">
        <v>2.06</v>
      </c>
      <c r="L28" s="28">
        <v>2.4300000000000002</v>
      </c>
      <c r="M28" s="28">
        <v>3.29</v>
      </c>
      <c r="N28" s="28">
        <v>1</v>
      </c>
      <c r="O28" s="28">
        <v>1</v>
      </c>
      <c r="P28" s="28">
        <v>1</v>
      </c>
      <c r="Q28" s="28">
        <v>1</v>
      </c>
      <c r="R28" s="28">
        <v>1</v>
      </c>
      <c r="S28" s="28">
        <v>1</v>
      </c>
      <c r="T28" s="28">
        <v>1</v>
      </c>
      <c r="U28" s="28">
        <v>1</v>
      </c>
      <c r="V28" s="28">
        <v>1</v>
      </c>
      <c r="W28" s="28">
        <v>1</v>
      </c>
      <c r="X28" s="42">
        <v>1</v>
      </c>
      <c r="Y28" s="80">
        <v>1</v>
      </c>
    </row>
    <row r="29" spans="1:25" x14ac:dyDescent="0.2">
      <c r="A29" s="62" t="s">
        <v>43</v>
      </c>
      <c r="B29" s="52">
        <v>5.17</v>
      </c>
      <c r="C29" s="28">
        <v>2.13</v>
      </c>
      <c r="D29" s="28">
        <v>3.52</v>
      </c>
      <c r="E29" s="28">
        <v>4.62</v>
      </c>
      <c r="F29" s="28">
        <v>6.29</v>
      </c>
      <c r="G29" s="28">
        <v>9.17</v>
      </c>
      <c r="H29" s="28">
        <v>1.97</v>
      </c>
      <c r="I29" s="28">
        <v>1.3</v>
      </c>
      <c r="J29" s="28">
        <v>1.58</v>
      </c>
      <c r="K29" s="28">
        <v>1.98</v>
      </c>
      <c r="L29" s="28">
        <v>2.33</v>
      </c>
      <c r="M29" s="28">
        <v>3.09</v>
      </c>
      <c r="N29" s="28">
        <v>1</v>
      </c>
      <c r="O29" s="28">
        <v>1</v>
      </c>
      <c r="P29" s="28">
        <v>1</v>
      </c>
      <c r="Q29" s="28">
        <v>1</v>
      </c>
      <c r="R29" s="28">
        <v>1</v>
      </c>
      <c r="S29" s="28">
        <v>1</v>
      </c>
      <c r="T29" s="28">
        <v>1</v>
      </c>
      <c r="U29" s="28">
        <v>1</v>
      </c>
      <c r="V29" s="28">
        <v>1</v>
      </c>
      <c r="W29" s="28">
        <v>1</v>
      </c>
      <c r="X29" s="42">
        <v>1</v>
      </c>
      <c r="Y29" s="80">
        <v>1</v>
      </c>
    </row>
    <row r="30" spans="1:25" x14ac:dyDescent="0.2">
      <c r="A30" s="62" t="s">
        <v>44</v>
      </c>
      <c r="B30" s="52">
        <v>3.96</v>
      </c>
      <c r="C30" s="28">
        <v>1.34</v>
      </c>
      <c r="D30" s="28">
        <v>2.58</v>
      </c>
      <c r="E30" s="28">
        <v>3.37</v>
      </c>
      <c r="F30" s="28">
        <v>5.66</v>
      </c>
      <c r="G30" s="28">
        <v>6.42</v>
      </c>
      <c r="H30" s="28">
        <v>1.64</v>
      </c>
      <c r="I30" s="28">
        <v>1.35</v>
      </c>
      <c r="J30" s="28">
        <v>1.49</v>
      </c>
      <c r="K30" s="28">
        <v>1.83</v>
      </c>
      <c r="L30" s="28">
        <v>2.4500000000000002</v>
      </c>
      <c r="M30" s="28">
        <v>3.2</v>
      </c>
      <c r="N30" s="28">
        <v>1</v>
      </c>
      <c r="O30" s="28">
        <v>1</v>
      </c>
      <c r="P30" s="28">
        <v>1</v>
      </c>
      <c r="Q30" s="28">
        <v>1</v>
      </c>
      <c r="R30" s="28">
        <v>1</v>
      </c>
      <c r="S30" s="28">
        <v>1</v>
      </c>
      <c r="T30" s="28">
        <v>1</v>
      </c>
      <c r="U30" s="28">
        <v>1</v>
      </c>
      <c r="V30" s="28">
        <v>1</v>
      </c>
      <c r="W30" s="28">
        <v>1</v>
      </c>
      <c r="X30" s="42">
        <v>1</v>
      </c>
      <c r="Y30" s="80">
        <v>1</v>
      </c>
    </row>
    <row r="31" spans="1:25" x14ac:dyDescent="0.2">
      <c r="A31" s="62" t="s">
        <v>45</v>
      </c>
      <c r="B31" s="52">
        <v>5</v>
      </c>
      <c r="C31" s="28">
        <v>2.0499999999999998</v>
      </c>
      <c r="D31" s="28">
        <v>2.57</v>
      </c>
      <c r="E31" s="28">
        <v>3.99</v>
      </c>
      <c r="F31" s="28">
        <v>4.93</v>
      </c>
      <c r="G31" s="28">
        <v>8.35</v>
      </c>
      <c r="H31" s="28">
        <v>1.93</v>
      </c>
      <c r="I31" s="28">
        <v>1.1599999999999999</v>
      </c>
      <c r="J31" s="28">
        <v>1.6</v>
      </c>
      <c r="K31" s="28">
        <v>1.76</v>
      </c>
      <c r="L31" s="28">
        <v>2.04</v>
      </c>
      <c r="M31" s="28">
        <v>2.27</v>
      </c>
      <c r="N31" s="28">
        <v>1</v>
      </c>
      <c r="O31" s="28">
        <v>1</v>
      </c>
      <c r="P31" s="28">
        <v>1</v>
      </c>
      <c r="Q31" s="28">
        <v>1</v>
      </c>
      <c r="R31" s="28">
        <v>1</v>
      </c>
      <c r="S31" s="28">
        <v>1</v>
      </c>
      <c r="T31" s="28">
        <v>1</v>
      </c>
      <c r="U31" s="28">
        <v>1</v>
      </c>
      <c r="V31" s="28">
        <v>1</v>
      </c>
      <c r="W31" s="28">
        <v>1</v>
      </c>
      <c r="X31" s="42">
        <v>1</v>
      </c>
      <c r="Y31" s="80">
        <v>1</v>
      </c>
    </row>
    <row r="32" spans="1:25" x14ac:dyDescent="0.2">
      <c r="A32" s="59" t="s">
        <v>46</v>
      </c>
      <c r="B32" s="65">
        <v>7.15</v>
      </c>
      <c r="C32" s="66">
        <v>3.31</v>
      </c>
      <c r="D32" s="66">
        <v>3.85</v>
      </c>
      <c r="E32" s="66">
        <v>6.42</v>
      </c>
      <c r="F32" s="66">
        <v>8.65</v>
      </c>
      <c r="G32" s="66">
        <v>11.61</v>
      </c>
      <c r="H32" s="66">
        <v>2.33</v>
      </c>
      <c r="I32" s="66">
        <v>1.64</v>
      </c>
      <c r="J32" s="66">
        <v>1.86</v>
      </c>
      <c r="K32" s="66">
        <v>2.29</v>
      </c>
      <c r="L32" s="66">
        <v>2.66</v>
      </c>
      <c r="M32" s="66">
        <v>3.45</v>
      </c>
      <c r="N32" s="66">
        <v>1</v>
      </c>
      <c r="O32" s="66">
        <v>1</v>
      </c>
      <c r="P32" s="66">
        <v>1</v>
      </c>
      <c r="Q32" s="66">
        <v>1</v>
      </c>
      <c r="R32" s="66">
        <v>1</v>
      </c>
      <c r="S32" s="66">
        <v>1</v>
      </c>
      <c r="T32" s="66">
        <v>1</v>
      </c>
      <c r="U32" s="66">
        <v>1</v>
      </c>
      <c r="V32" s="66">
        <v>1</v>
      </c>
      <c r="W32" s="66">
        <v>1</v>
      </c>
      <c r="X32" s="67">
        <v>1</v>
      </c>
      <c r="Y32" s="61">
        <v>1</v>
      </c>
    </row>
    <row r="33" spans="1:25" x14ac:dyDescent="0.2">
      <c r="A33" s="62" t="s">
        <v>47</v>
      </c>
      <c r="B33" s="52">
        <v>6.41</v>
      </c>
      <c r="C33" s="68">
        <v>3.04</v>
      </c>
      <c r="D33" s="68">
        <v>4.22</v>
      </c>
      <c r="E33" s="68">
        <v>6.47</v>
      </c>
      <c r="F33" s="68">
        <v>9.48</v>
      </c>
      <c r="G33" s="68">
        <v>12.07</v>
      </c>
      <c r="H33" s="68">
        <v>2.33</v>
      </c>
      <c r="I33" s="68">
        <v>1.59</v>
      </c>
      <c r="J33" s="68">
        <v>1.83</v>
      </c>
      <c r="K33" s="68">
        <v>2.37</v>
      </c>
      <c r="L33" s="68">
        <v>3.34</v>
      </c>
      <c r="M33" s="68">
        <v>4.1500000000000004</v>
      </c>
      <c r="N33" s="68">
        <v>1</v>
      </c>
      <c r="O33" s="68">
        <v>1</v>
      </c>
      <c r="P33" s="68">
        <v>1</v>
      </c>
      <c r="Q33" s="68">
        <v>1</v>
      </c>
      <c r="R33" s="68">
        <v>1</v>
      </c>
      <c r="S33" s="68">
        <v>1</v>
      </c>
      <c r="T33" s="68">
        <v>1</v>
      </c>
      <c r="U33" s="68">
        <v>1</v>
      </c>
      <c r="V33" s="68">
        <v>1</v>
      </c>
      <c r="W33" s="68">
        <v>1</v>
      </c>
      <c r="X33" s="42">
        <v>1</v>
      </c>
      <c r="Y33" s="80">
        <v>1</v>
      </c>
    </row>
    <row r="34" spans="1:25" x14ac:dyDescent="0.2">
      <c r="A34" s="63" t="s">
        <v>48</v>
      </c>
      <c r="B34" s="89">
        <v>7.57</v>
      </c>
      <c r="C34" s="77">
        <v>1.79</v>
      </c>
      <c r="D34" s="77">
        <v>3.83</v>
      </c>
      <c r="E34" s="77">
        <v>6.46</v>
      </c>
      <c r="F34" s="77">
        <v>8.6999999999999993</v>
      </c>
      <c r="G34" s="77">
        <v>9.74</v>
      </c>
      <c r="H34" s="77">
        <v>2.0699999999999998</v>
      </c>
      <c r="I34" s="77">
        <v>1.54</v>
      </c>
      <c r="J34" s="77">
        <v>1.81</v>
      </c>
      <c r="K34" s="77">
        <v>2.23</v>
      </c>
      <c r="L34" s="77">
        <v>2.54</v>
      </c>
      <c r="M34" s="77">
        <v>3.2</v>
      </c>
      <c r="N34" s="77">
        <v>1</v>
      </c>
      <c r="O34" s="77">
        <v>1</v>
      </c>
      <c r="P34" s="77">
        <v>1</v>
      </c>
      <c r="Q34" s="77">
        <v>1</v>
      </c>
      <c r="R34" s="77">
        <v>1</v>
      </c>
      <c r="S34" s="77">
        <v>1</v>
      </c>
      <c r="T34" s="77">
        <v>1</v>
      </c>
      <c r="U34" s="77">
        <v>1</v>
      </c>
      <c r="V34" s="77">
        <v>1</v>
      </c>
      <c r="W34" s="77">
        <v>1</v>
      </c>
      <c r="X34" s="75">
        <v>1</v>
      </c>
      <c r="Y34" s="64">
        <v>1</v>
      </c>
    </row>
    <row r="35" spans="1:25" ht="15" x14ac:dyDescent="0.25">
      <c r="A35"/>
      <c r="B35"/>
      <c r="C35"/>
      <c r="D35"/>
      <c r="E35"/>
      <c r="F35"/>
      <c r="G35"/>
      <c r="H35"/>
      <c r="I35"/>
      <c r="J35"/>
      <c r="K35"/>
      <c r="L35"/>
      <c r="M35"/>
      <c r="N35"/>
      <c r="O35"/>
      <c r="P35"/>
      <c r="Q35"/>
      <c r="R35"/>
      <c r="S35"/>
      <c r="T35"/>
      <c r="U35"/>
      <c r="V35"/>
      <c r="W35"/>
      <c r="X35"/>
      <c r="Y35"/>
    </row>
    <row r="36" spans="1:25" ht="15" x14ac:dyDescent="0.25">
      <c r="A36"/>
      <c r="B36"/>
      <c r="C36"/>
      <c r="D36"/>
      <c r="E36"/>
      <c r="F36"/>
      <c r="G36"/>
      <c r="H36"/>
      <c r="I36"/>
      <c r="J36"/>
      <c r="K36"/>
      <c r="L36"/>
      <c r="M36"/>
      <c r="N36"/>
      <c r="O36"/>
      <c r="P36"/>
      <c r="Q36"/>
      <c r="R36"/>
      <c r="S36"/>
      <c r="T36"/>
      <c r="U36"/>
      <c r="V36"/>
      <c r="W36"/>
      <c r="X36"/>
      <c r="Y36"/>
    </row>
    <row r="38" spans="1:25" ht="17.100000000000001" customHeight="1" x14ac:dyDescent="0.2">
      <c r="A38" s="114" t="s">
        <v>197</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row>
    <row r="43" spans="1:25" ht="28.7" customHeight="1" x14ac:dyDescent="0.2">
      <c r="A43" s="114" t="s">
        <v>142</v>
      </c>
      <c r="B43" s="114"/>
      <c r="C43" s="114"/>
    </row>
    <row r="45" spans="1:25" x14ac:dyDescent="0.2">
      <c r="A45" s="115"/>
      <c r="B45" s="116"/>
      <c r="C45" s="90" t="s">
        <v>134</v>
      </c>
      <c r="D45" s="90" t="s">
        <v>177</v>
      </c>
      <c r="E45" s="90" t="s">
        <v>190</v>
      </c>
      <c r="F45" s="90" t="s">
        <v>193</v>
      </c>
      <c r="G45" s="90" t="s">
        <v>192</v>
      </c>
      <c r="H45" s="90" t="s">
        <v>194</v>
      </c>
      <c r="I45" s="92" t="s">
        <v>195</v>
      </c>
    </row>
    <row r="46" spans="1:25" x14ac:dyDescent="0.2">
      <c r="A46" s="117"/>
      <c r="B46" s="118"/>
      <c r="C46" s="91" t="s">
        <v>103</v>
      </c>
      <c r="D46" s="91" t="s">
        <v>103</v>
      </c>
      <c r="E46" s="91" t="s">
        <v>103</v>
      </c>
      <c r="F46" s="91" t="s">
        <v>103</v>
      </c>
      <c r="G46" s="91" t="s">
        <v>103</v>
      </c>
      <c r="H46" s="91" t="s">
        <v>103</v>
      </c>
      <c r="I46" s="93" t="s">
        <v>103</v>
      </c>
    </row>
    <row r="47" spans="1:25" x14ac:dyDescent="0.2">
      <c r="A47" s="62" t="s">
        <v>53</v>
      </c>
      <c r="B47" s="69" t="s">
        <v>104</v>
      </c>
      <c r="C47" s="42">
        <v>1315534.5</v>
      </c>
      <c r="D47" s="42">
        <v>1414291.05</v>
      </c>
      <c r="E47" s="78">
        <v>1405081.29</v>
      </c>
      <c r="F47" s="42">
        <v>1577991.25</v>
      </c>
      <c r="G47" s="42">
        <v>1623513.46</v>
      </c>
      <c r="H47" s="94">
        <v>1761625.38</v>
      </c>
      <c r="I47" s="96">
        <v>1677304.85</v>
      </c>
    </row>
    <row r="48" spans="1:25" x14ac:dyDescent="0.2">
      <c r="A48" s="62" t="s">
        <v>105</v>
      </c>
      <c r="B48" s="69" t="s">
        <v>106</v>
      </c>
      <c r="C48" s="42">
        <v>1293964.22</v>
      </c>
      <c r="D48" s="42">
        <v>1392132.55</v>
      </c>
      <c r="E48" s="79">
        <v>1384564.01</v>
      </c>
      <c r="F48" s="42">
        <v>1552619.12</v>
      </c>
      <c r="G48" s="42">
        <v>1594560.42</v>
      </c>
      <c r="H48" s="95">
        <v>1732767.77</v>
      </c>
      <c r="I48" s="97">
        <v>1648348.19</v>
      </c>
    </row>
    <row r="49" spans="1:9" x14ac:dyDescent="0.2">
      <c r="A49" s="62" t="s">
        <v>107</v>
      </c>
      <c r="B49" s="69" t="s">
        <v>108</v>
      </c>
      <c r="C49" s="42">
        <v>1306069.8999999999</v>
      </c>
      <c r="D49" s="42">
        <v>1404787.89</v>
      </c>
      <c r="E49" s="79">
        <v>1396151.17</v>
      </c>
      <c r="F49" s="42">
        <v>1570240.94</v>
      </c>
      <c r="G49" s="42">
        <v>1615930.2</v>
      </c>
      <c r="H49" s="95">
        <v>1753658.92</v>
      </c>
      <c r="I49" s="97">
        <v>1667166.81</v>
      </c>
    </row>
    <row r="50" spans="1:9" x14ac:dyDescent="0.2">
      <c r="A50" s="62" t="s">
        <v>109</v>
      </c>
      <c r="B50" s="69" t="s">
        <v>110</v>
      </c>
      <c r="C50" s="42">
        <v>1244183.57</v>
      </c>
      <c r="D50" s="42">
        <v>1338248.03</v>
      </c>
      <c r="E50" s="79">
        <v>1327604.6499999999</v>
      </c>
      <c r="F50" s="42">
        <v>1492208.4</v>
      </c>
      <c r="G50" s="42">
        <v>1529545.17</v>
      </c>
      <c r="H50" s="95">
        <v>1667336.92</v>
      </c>
      <c r="I50" s="97">
        <v>1577781.24</v>
      </c>
    </row>
    <row r="51" spans="1:9" x14ac:dyDescent="0.2">
      <c r="A51" s="62" t="s">
        <v>111</v>
      </c>
      <c r="B51" s="69" t="s">
        <v>112</v>
      </c>
      <c r="C51" s="42">
        <v>525817.65</v>
      </c>
      <c r="D51" s="42">
        <v>540293.30000000005</v>
      </c>
      <c r="E51" s="79">
        <v>530801.91</v>
      </c>
      <c r="F51" s="42">
        <v>606348.55000000005</v>
      </c>
      <c r="G51" s="42">
        <v>643959.61</v>
      </c>
      <c r="H51" s="95">
        <v>680453.18</v>
      </c>
      <c r="I51" s="97">
        <v>649006.31999999995</v>
      </c>
    </row>
    <row r="52" spans="1:9" x14ac:dyDescent="0.2">
      <c r="A52" s="62" t="s">
        <v>113</v>
      </c>
      <c r="B52" s="69" t="s">
        <v>114</v>
      </c>
      <c r="C52" s="42">
        <v>190622.51</v>
      </c>
      <c r="D52" s="42">
        <v>194001.54</v>
      </c>
      <c r="E52" s="79">
        <v>191815.99</v>
      </c>
      <c r="F52" s="42">
        <v>217453.17</v>
      </c>
      <c r="G52" s="42">
        <v>230952.62</v>
      </c>
      <c r="H52" s="95">
        <v>238753.65</v>
      </c>
      <c r="I52" s="97">
        <v>222202.09</v>
      </c>
    </row>
    <row r="53" spans="1:9" x14ac:dyDescent="0.2">
      <c r="A53" s="62" t="s">
        <v>115</v>
      </c>
      <c r="B53" s="69" t="s">
        <v>85</v>
      </c>
      <c r="C53" s="42">
        <v>2.48</v>
      </c>
      <c r="D53" s="42">
        <v>2.6</v>
      </c>
      <c r="E53" s="79">
        <v>2.63</v>
      </c>
      <c r="F53" s="42">
        <v>2.59</v>
      </c>
      <c r="G53" s="42">
        <v>2.5099999999999998</v>
      </c>
      <c r="H53" s="95">
        <v>2.58</v>
      </c>
      <c r="I53" s="97">
        <v>2.57</v>
      </c>
    </row>
    <row r="54" spans="1:9" x14ac:dyDescent="0.2">
      <c r="A54" s="62" t="s">
        <v>116</v>
      </c>
      <c r="B54" s="69" t="s">
        <v>86</v>
      </c>
      <c r="C54" s="42">
        <v>1.3</v>
      </c>
      <c r="D54" s="42">
        <v>1.36</v>
      </c>
      <c r="E54" s="79">
        <v>1.37</v>
      </c>
      <c r="F54" s="42">
        <v>1.41</v>
      </c>
      <c r="G54" s="42">
        <v>1.44</v>
      </c>
      <c r="H54" s="95">
        <v>1.45</v>
      </c>
      <c r="I54" s="97">
        <v>1.45</v>
      </c>
    </row>
    <row r="55" spans="1:9" x14ac:dyDescent="0.2">
      <c r="A55" s="62" t="s">
        <v>117</v>
      </c>
      <c r="B55" s="69" t="s">
        <v>87</v>
      </c>
      <c r="C55" s="42">
        <v>1.6</v>
      </c>
      <c r="D55" s="42">
        <v>1.7</v>
      </c>
      <c r="E55" s="79">
        <v>1.69</v>
      </c>
      <c r="F55" s="42">
        <v>1.69</v>
      </c>
      <c r="G55" s="42">
        <v>1.73</v>
      </c>
      <c r="H55" s="95">
        <v>1.74</v>
      </c>
      <c r="I55" s="97">
        <v>1.71</v>
      </c>
    </row>
    <row r="56" spans="1:9" x14ac:dyDescent="0.2">
      <c r="A56" s="62" t="s">
        <v>118</v>
      </c>
      <c r="B56" s="69" t="s">
        <v>88</v>
      </c>
      <c r="C56" s="42">
        <v>2.2200000000000002</v>
      </c>
      <c r="D56" s="42">
        <v>2.27</v>
      </c>
      <c r="E56" s="79">
        <v>2.25</v>
      </c>
      <c r="F56" s="42">
        <v>2.23</v>
      </c>
      <c r="G56" s="42">
        <v>2.23</v>
      </c>
      <c r="H56" s="95">
        <v>2.19</v>
      </c>
      <c r="I56" s="97">
        <v>2.2200000000000002</v>
      </c>
    </row>
    <row r="57" spans="1:9" x14ac:dyDescent="0.2">
      <c r="A57" s="62" t="s">
        <v>119</v>
      </c>
      <c r="B57" s="69" t="s">
        <v>89</v>
      </c>
      <c r="C57" s="42">
        <v>3.3</v>
      </c>
      <c r="D57" s="42">
        <v>3.4</v>
      </c>
      <c r="E57" s="79">
        <v>3.37</v>
      </c>
      <c r="F57" s="42">
        <v>3.2</v>
      </c>
      <c r="G57" s="42">
        <v>3.14</v>
      </c>
      <c r="H57" s="95">
        <v>3.01</v>
      </c>
      <c r="I57" s="97">
        <v>3.09</v>
      </c>
    </row>
    <row r="58" spans="1:9" x14ac:dyDescent="0.2">
      <c r="A58" s="62" t="s">
        <v>120</v>
      </c>
      <c r="B58" s="69" t="s">
        <v>90</v>
      </c>
      <c r="C58" s="42">
        <v>4.66</v>
      </c>
      <c r="D58" s="42">
        <v>4.8600000000000003</v>
      </c>
      <c r="E58" s="79">
        <v>4.95</v>
      </c>
      <c r="F58" s="42">
        <v>4.7</v>
      </c>
      <c r="G58" s="42">
        <v>4.57</v>
      </c>
      <c r="H58" s="95">
        <v>4.3899999999999997</v>
      </c>
      <c r="I58" s="97">
        <v>4.49</v>
      </c>
    </row>
    <row r="59" spans="1:9" x14ac:dyDescent="0.2">
      <c r="A59" s="62" t="s">
        <v>121</v>
      </c>
      <c r="B59" s="69" t="s">
        <v>79</v>
      </c>
      <c r="C59" s="42">
        <v>6.53</v>
      </c>
      <c r="D59" s="42">
        <v>6.9</v>
      </c>
      <c r="E59" s="79">
        <v>6.92</v>
      </c>
      <c r="F59" s="42">
        <v>6.86</v>
      </c>
      <c r="G59" s="42">
        <v>6.62</v>
      </c>
      <c r="H59" s="95">
        <v>6.98</v>
      </c>
      <c r="I59" s="97">
        <v>7.1</v>
      </c>
    </row>
    <row r="60" spans="1:9" x14ac:dyDescent="0.2">
      <c r="A60" s="62" t="s">
        <v>122</v>
      </c>
      <c r="B60" s="69" t="s">
        <v>80</v>
      </c>
      <c r="C60" s="42">
        <v>2.12</v>
      </c>
      <c r="D60" s="42">
        <v>2.31</v>
      </c>
      <c r="E60" s="79">
        <v>2.38</v>
      </c>
      <c r="F60" s="42">
        <v>2.48</v>
      </c>
      <c r="G60" s="42">
        <v>2.65</v>
      </c>
      <c r="H60" s="95">
        <v>2.68</v>
      </c>
      <c r="I60" s="97">
        <v>2.62</v>
      </c>
    </row>
    <row r="61" spans="1:9" x14ac:dyDescent="0.2">
      <c r="A61" s="62" t="s">
        <v>123</v>
      </c>
      <c r="B61" s="69" t="s">
        <v>81</v>
      </c>
      <c r="C61" s="42">
        <v>3.45</v>
      </c>
      <c r="D61" s="42">
        <v>3.66</v>
      </c>
      <c r="E61" s="79">
        <v>3.59</v>
      </c>
      <c r="F61" s="42">
        <v>3.77</v>
      </c>
      <c r="G61" s="42">
        <v>3.87</v>
      </c>
      <c r="H61" s="95">
        <v>4</v>
      </c>
      <c r="I61" s="97">
        <v>3.83</v>
      </c>
    </row>
    <row r="62" spans="1:9" x14ac:dyDescent="0.2">
      <c r="A62" s="62" t="s">
        <v>124</v>
      </c>
      <c r="B62" s="69" t="s">
        <v>82</v>
      </c>
      <c r="C62" s="42">
        <v>5.32</v>
      </c>
      <c r="D62" s="42">
        <v>5.54</v>
      </c>
      <c r="E62" s="79">
        <v>5.53</v>
      </c>
      <c r="F62" s="42">
        <v>5.69</v>
      </c>
      <c r="G62" s="42">
        <v>5.72</v>
      </c>
      <c r="H62" s="95">
        <v>6.07</v>
      </c>
      <c r="I62" s="97">
        <v>5.91</v>
      </c>
    </row>
    <row r="63" spans="1:9" x14ac:dyDescent="0.2">
      <c r="A63" s="59" t="s">
        <v>125</v>
      </c>
      <c r="B63" s="70" t="s">
        <v>83</v>
      </c>
      <c r="C63" s="67">
        <v>8.2799999999999994</v>
      </c>
      <c r="D63" s="67">
        <v>8.56</v>
      </c>
      <c r="E63" s="66">
        <v>8.6999999999999993</v>
      </c>
      <c r="F63" s="67">
        <v>8.57</v>
      </c>
      <c r="G63" s="67">
        <v>8.5299999999999994</v>
      </c>
      <c r="H63" s="95">
        <v>8.57</v>
      </c>
      <c r="I63" s="97">
        <v>8.93</v>
      </c>
    </row>
    <row r="64" spans="1:9" x14ac:dyDescent="0.2">
      <c r="A64" s="63" t="s">
        <v>126</v>
      </c>
      <c r="B64" s="71" t="s">
        <v>84</v>
      </c>
      <c r="C64" s="75">
        <v>12.4</v>
      </c>
      <c r="D64" s="75">
        <v>13.06</v>
      </c>
      <c r="E64" s="77">
        <v>13.04</v>
      </c>
      <c r="F64" s="75">
        <v>12.76</v>
      </c>
      <c r="G64" s="75">
        <v>12.19</v>
      </c>
      <c r="H64" s="77">
        <v>12.27</v>
      </c>
      <c r="I64" s="64">
        <v>13.09</v>
      </c>
    </row>
    <row r="66" spans="1:3" ht="82.5" customHeight="1" x14ac:dyDescent="0.2">
      <c r="A66" s="114" t="s">
        <v>198</v>
      </c>
      <c r="B66" s="114"/>
      <c r="C66" s="114"/>
    </row>
  </sheetData>
  <mergeCells count="8">
    <mergeCell ref="A43:C43"/>
    <mergeCell ref="A45:B46"/>
    <mergeCell ref="A66:C66"/>
    <mergeCell ref="A1:Y1"/>
    <mergeCell ref="A3:A4"/>
    <mergeCell ref="A38:Y38"/>
    <mergeCell ref="B3:M3"/>
    <mergeCell ref="N3:Y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32"/>
  <sheetViews>
    <sheetView workbookViewId="0">
      <selection activeCell="A24" sqref="A24"/>
    </sheetView>
  </sheetViews>
  <sheetFormatPr defaultRowHeight="15" x14ac:dyDescent="0.25"/>
  <cols>
    <col min="1" max="1" width="19.42578125" bestFit="1" customWidth="1"/>
    <col min="2" max="2" width="3.85546875" bestFit="1" customWidth="1"/>
  </cols>
  <sheetData>
    <row r="1" spans="1:2" x14ac:dyDescent="0.25">
      <c r="A1" t="s">
        <v>175</v>
      </c>
    </row>
    <row r="2" spans="1:2" x14ac:dyDescent="0.25">
      <c r="A2" t="s">
        <v>20</v>
      </c>
      <c r="B2" t="s">
        <v>143</v>
      </c>
    </row>
    <row r="3" spans="1:2" x14ac:dyDescent="0.25">
      <c r="A3" t="s">
        <v>21</v>
      </c>
      <c r="B3" t="s">
        <v>144</v>
      </c>
    </row>
    <row r="4" spans="1:2" x14ac:dyDescent="0.25">
      <c r="A4" t="s">
        <v>22</v>
      </c>
      <c r="B4" t="s">
        <v>145</v>
      </c>
    </row>
    <row r="5" spans="1:2" x14ac:dyDescent="0.25">
      <c r="A5" t="s">
        <v>24</v>
      </c>
      <c r="B5" t="s">
        <v>147</v>
      </c>
    </row>
    <row r="6" spans="1:2" x14ac:dyDescent="0.25">
      <c r="A6" t="s">
        <v>25</v>
      </c>
      <c r="B6" t="s">
        <v>148</v>
      </c>
    </row>
    <row r="7" spans="1:2" x14ac:dyDescent="0.25">
      <c r="A7" t="s">
        <v>30</v>
      </c>
      <c r="B7" t="s">
        <v>153</v>
      </c>
    </row>
    <row r="8" spans="1:2" x14ac:dyDescent="0.25">
      <c r="A8" t="s">
        <v>26</v>
      </c>
      <c r="B8" t="s">
        <v>149</v>
      </c>
    </row>
    <row r="9" spans="1:2" x14ac:dyDescent="0.25">
      <c r="A9" t="s">
        <v>27</v>
      </c>
      <c r="B9" t="s">
        <v>150</v>
      </c>
    </row>
    <row r="10" spans="1:2" x14ac:dyDescent="0.25">
      <c r="A10" t="s">
        <v>47</v>
      </c>
      <c r="B10" t="s">
        <v>161</v>
      </c>
    </row>
    <row r="11" spans="1:2" x14ac:dyDescent="0.25">
      <c r="A11" t="s">
        <v>28</v>
      </c>
      <c r="B11" t="s">
        <v>151</v>
      </c>
    </row>
    <row r="12" spans="1:2" x14ac:dyDescent="0.25">
      <c r="A12" t="s">
        <v>29</v>
      </c>
      <c r="B12" t="s">
        <v>152</v>
      </c>
    </row>
    <row r="13" spans="1:2" x14ac:dyDescent="0.25">
      <c r="A13" t="s">
        <v>49</v>
      </c>
      <c r="B13" t="s">
        <v>162</v>
      </c>
    </row>
    <row r="14" spans="1:2" x14ac:dyDescent="0.25">
      <c r="A14" t="s">
        <v>31</v>
      </c>
      <c r="B14" t="s">
        <v>154</v>
      </c>
    </row>
    <row r="15" spans="1:2" x14ac:dyDescent="0.25">
      <c r="A15" t="s">
        <v>23</v>
      </c>
      <c r="B15" t="s">
        <v>146</v>
      </c>
    </row>
    <row r="16" spans="1:2" x14ac:dyDescent="0.25">
      <c r="A16" t="s">
        <v>32</v>
      </c>
      <c r="B16" t="s">
        <v>155</v>
      </c>
    </row>
    <row r="17" spans="1:2" x14ac:dyDescent="0.25">
      <c r="A17" t="s">
        <v>33</v>
      </c>
      <c r="B17" t="s">
        <v>156</v>
      </c>
    </row>
    <row r="18" spans="1:2" x14ac:dyDescent="0.25">
      <c r="A18" t="s">
        <v>164</v>
      </c>
      <c r="B18" t="s">
        <v>163</v>
      </c>
    </row>
    <row r="19" spans="1:2" x14ac:dyDescent="0.25">
      <c r="A19" t="s">
        <v>34</v>
      </c>
      <c r="B19" t="s">
        <v>157</v>
      </c>
    </row>
    <row r="20" spans="1:2" x14ac:dyDescent="0.25">
      <c r="A20" t="s">
        <v>36</v>
      </c>
      <c r="B20" t="s">
        <v>159</v>
      </c>
    </row>
    <row r="21" spans="1:2" x14ac:dyDescent="0.25">
      <c r="A21" t="s">
        <v>37</v>
      </c>
      <c r="B21" t="s">
        <v>158</v>
      </c>
    </row>
    <row r="22" spans="1:2" x14ac:dyDescent="0.25">
      <c r="A22" t="s">
        <v>38</v>
      </c>
      <c r="B22" t="s">
        <v>165</v>
      </c>
    </row>
    <row r="23" spans="1:2" x14ac:dyDescent="0.25">
      <c r="A23" t="s">
        <v>35</v>
      </c>
      <c r="B23" t="s">
        <v>160</v>
      </c>
    </row>
    <row r="24" spans="1:2" x14ac:dyDescent="0.25">
      <c r="A24" t="s">
        <v>39</v>
      </c>
      <c r="B24" t="s">
        <v>166</v>
      </c>
    </row>
    <row r="25" spans="1:2" x14ac:dyDescent="0.25">
      <c r="A25" t="s">
        <v>40</v>
      </c>
      <c r="B25" t="s">
        <v>167</v>
      </c>
    </row>
    <row r="26" spans="1:2" x14ac:dyDescent="0.25">
      <c r="A26" t="s">
        <v>41</v>
      </c>
      <c r="B26" t="s">
        <v>168</v>
      </c>
    </row>
    <row r="27" spans="1:2" x14ac:dyDescent="0.25">
      <c r="A27" t="s">
        <v>42</v>
      </c>
      <c r="B27" t="s">
        <v>169</v>
      </c>
    </row>
    <row r="28" spans="1:2" x14ac:dyDescent="0.25">
      <c r="A28" t="s">
        <v>43</v>
      </c>
      <c r="B28" t="s">
        <v>170</v>
      </c>
    </row>
    <row r="29" spans="1:2" x14ac:dyDescent="0.25">
      <c r="A29" t="s">
        <v>44</v>
      </c>
      <c r="B29" t="s">
        <v>171</v>
      </c>
    </row>
    <row r="30" spans="1:2" x14ac:dyDescent="0.25">
      <c r="A30" t="s">
        <v>48</v>
      </c>
      <c r="B30" t="s">
        <v>172</v>
      </c>
    </row>
    <row r="31" spans="1:2" x14ac:dyDescent="0.25">
      <c r="A31" t="s">
        <v>46</v>
      </c>
      <c r="B31" t="s">
        <v>173</v>
      </c>
    </row>
    <row r="32" spans="1:2" x14ac:dyDescent="0.25">
      <c r="A32" t="s">
        <v>45</v>
      </c>
      <c r="B32" t="s">
        <v>174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b8f74c7-0748-4175-b0a7-798791edd7a4">
      <Value>13</Value>
      <Value>59</Value>
      <Value>3</Value>
      <Value>2</Value>
      <Value>1</Value>
    </TaxCatchAll>
    <m303bdcee8174b2eb036ac305aa5a282 xmlns="ab8f74c7-0748-4175-b0a7-798791edd7a4">
      <Terms xmlns="http://schemas.microsoft.com/office/infopath/2007/PartnerControls"/>
    </m303bdcee8174b2eb036ac305aa5a282>
    <Publication_x0020_Date xmlns="2b395ac2-8163-4b1c-b2c0-fcf6a8d6604b" xsi:nil="true"/>
    <b687f5c370784be381b55f490b18f6b4 xmlns="46cf5d05-017c-4f03-b1f6-893edf8c1825" xsi:nil="true"/>
    <StartDate xmlns="http://schemas.microsoft.com/sharepoint/v3">2023-09-01T06:59:10+00:00</StartDate>
    <e3b8259dbd224628b8b94cebb83fde6b xmlns="46cf5d05-017c-4f03-b1f6-893edf8c1825" xsi:nil="true"/>
    <bc77dcd2bf4f4077b5153d8986ab7c79 xmlns="ab8f74c7-0748-4175-b0a7-798791edd7a4">
      <Terms xmlns="http://schemas.microsoft.com/office/infopath/2007/PartnerControls"/>
    </bc77dcd2bf4f4077b5153d8986ab7c79>
    <m4e5b9a57ee34142859f8aa69e31e7bd xmlns="46cf5d05-017c-4f03-b1f6-893edf8c1825" xsi:nil="true"/>
  </documentManagement>
</p:properties>
</file>

<file path=customXml/item3.xml><?xml version="1.0" encoding="utf-8"?>
<?mso-contentType ?>
<SharedContentType xmlns="Microsoft.SharePoint.Taxonomy.ContentTypeSync" SourceId="2b1776d1-ae3b-49f8-a97b-1474fa7fa346" ContentTypeId="0x0101" PreviousValue="false"/>
</file>

<file path=customXml/item4.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FA8A4B-D4BA-4CD0-88F5-9B5A42152B54}"/>
</file>

<file path=customXml/itemProps2.xml><?xml version="1.0" encoding="utf-8"?>
<ds:datastoreItem xmlns:ds="http://schemas.openxmlformats.org/officeDocument/2006/customXml" ds:itemID="{9C7C7DE0-EE38-4DFE-9D7E-85A85C7920DB}">
  <ds:schemaRefs>
    <ds:schemaRef ds:uri="http://purl.org/dc/terms/"/>
    <ds:schemaRef ds:uri="http://schemas.microsoft.com/office/infopath/2007/PartnerControls"/>
    <ds:schemaRef ds:uri="http://schemas.microsoft.com/office/2006/documentManagement/types"/>
    <ds:schemaRef ds:uri="http://purl.org/dc/dcmitype/"/>
    <ds:schemaRef ds:uri="http://www.w3.org/XML/1998/namespace"/>
    <ds:schemaRef ds:uri="http://schemas.openxmlformats.org/package/2006/metadata/core-properties"/>
    <ds:schemaRef ds:uri="2b4eb5f0-16ec-4584-a238-532f1a5198d2"/>
    <ds:schemaRef ds:uri="http://schemas.microsoft.com/office/2006/metadata/properties"/>
    <ds:schemaRef ds:uri="87aa1843-8de0-4a0d-8f84-ba38364cedd3"/>
    <ds:schemaRef ds:uri="http://schemas.microsoft.com/sharepoint/v3"/>
    <ds:schemaRef ds:uri="http://purl.org/dc/elements/1.1/"/>
  </ds:schemaRefs>
</ds:datastoreItem>
</file>

<file path=customXml/itemProps3.xml><?xml version="1.0" encoding="utf-8"?>
<ds:datastoreItem xmlns:ds="http://schemas.openxmlformats.org/officeDocument/2006/customXml" ds:itemID="{F6BE2FCC-1128-466E-AB72-0C6558EDCEE5}"/>
</file>

<file path=customXml/itemProps4.xml><?xml version="1.0" encoding="utf-8"?>
<ds:datastoreItem xmlns:ds="http://schemas.openxmlformats.org/officeDocument/2006/customXml" ds:itemID="{87AF8148-3C6F-4831-9522-407D83A5E2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A. Charts</vt:lpstr>
      <vt:lpstr>B. Tables</vt:lpstr>
      <vt:lpstr>Z1. Input tables (Assets)</vt:lpstr>
      <vt:lpstr>Z2. Input table (Liab.)</vt:lpstr>
      <vt:lpstr>Z3. Input table (GWP)</vt:lpstr>
      <vt:lpstr>Z3b. Input table (GWP Life)</vt:lpstr>
      <vt:lpstr>Z4. Input table (SCR and MCR)</vt:lpstr>
      <vt:lpstr>Z5. Country ISO codes</vt:lpstr>
      <vt:lpstr>'Z3b. Input table (GWP Life)'!SA_Life_premiums_CSV_file_for_acc_note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2023-09-01T06:32:53Z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vt:i4>
  </property>
  <property fmtid="{D5CDD505-2E9C-101B-9397-08002B2CF9AE}" pid="3" name="lqmsess">
    <vt:lpwstr>e7b40868-6199-40f9-870a-cd91388239c9</vt:lpwstr>
  </property>
  <property fmtid="{D5CDD505-2E9C-101B-9397-08002B2CF9AE}" pid="4" name="MDU">
    <vt:lpwstr/>
  </property>
  <property fmtid="{D5CDD505-2E9C-101B-9397-08002B2CF9AE}" pid="5" name="ContentTypeId">
    <vt:lpwstr>0x010100F025371A0D5F1846930DBA2C9EDAF56600AFC9069F21C440458F2314C115976576</vt:lpwstr>
  </property>
  <property fmtid="{D5CDD505-2E9C-101B-9397-08002B2CF9AE}" pid="6" name="ERIS_Keywords">
    <vt:lpwstr>3;#Financial Stability|049b862d-b39b-44a2-9998-86d5f061724c;#13;#Statistics|ba571e84-2701-4ba2-b5c7-aa5f8ee0017a</vt:lpwstr>
  </property>
  <property fmtid="{D5CDD505-2E9C-101B-9397-08002B2CF9AE}" pid="7" name="ERIS_Department">
    <vt:lpwstr>1;#Risks ＆ Financial Stability Department|364f0868-cf23-4007-af85-0c17c2d1b8b6</vt:lpwstr>
  </property>
  <property fmtid="{D5CDD505-2E9C-101B-9397-08002B2CF9AE}" pid="8" name="ERIS_DocumentType">
    <vt:lpwstr>59;#Dataset|6307a20c-6c27-4cd8-a9d7-75ecfca5c519</vt:lpwstr>
  </property>
  <property fmtid="{D5CDD505-2E9C-101B-9397-08002B2CF9AE}" pid="9" name="ERIS_Language">
    <vt:lpwstr>2;#English|2741a941-2920-4ba4-aa70-d8ed6ac1785d</vt:lpwstr>
  </property>
  <property fmtid="{D5CDD505-2E9C-101B-9397-08002B2CF9AE}" pid="10" name="RecordPoint_WorkflowType">
    <vt:lpwstr>ActiveSubmitStub</vt:lpwstr>
  </property>
  <property fmtid="{D5CDD505-2E9C-101B-9397-08002B2CF9AE}" pid="11" name="RecordPoint_ActiveItemWebId">
    <vt:lpwstr>{2b4eb5f0-16ec-4584-a238-532f1a5198d2}</vt:lpwstr>
  </property>
  <property fmtid="{D5CDD505-2E9C-101B-9397-08002B2CF9AE}" pid="12" name="RecordPoint_ActiveItemSiteId">
    <vt:lpwstr>{61999160-d9b8-4a87-bd5b-b288d02af9da}</vt:lpwstr>
  </property>
  <property fmtid="{D5CDD505-2E9C-101B-9397-08002B2CF9AE}" pid="13" name="RecordPoint_ActiveItemListId">
    <vt:lpwstr>{c0a8e0a3-e82c-4b81-aea5-cc0f8052eb5b}</vt:lpwstr>
  </property>
  <property fmtid="{D5CDD505-2E9C-101B-9397-08002B2CF9AE}" pid="14" name="RecordPoint_ActiveItemUniqueId">
    <vt:lpwstr>{ba66aaf1-7112-48ac-8b1e-eea0c517fa16}</vt:lpwstr>
  </property>
  <property fmtid="{D5CDD505-2E9C-101B-9397-08002B2CF9AE}" pid="15" name="RecordPoint_RecordNumberSubmitted">
    <vt:lpwstr>EIOPA(2023)0096994</vt:lpwstr>
  </property>
  <property fmtid="{D5CDD505-2E9C-101B-9397-08002B2CF9AE}" pid="16" name="RecordPoint_SubmissionCompleted">
    <vt:lpwstr>2023-09-01T08:46:56.5393404+02:00</vt:lpwstr>
  </property>
  <property fmtid="{D5CDD505-2E9C-101B-9397-08002B2CF9AE}" pid="17" name="RecordPoint_SubmissionDate">
    <vt:lpwstr/>
  </property>
  <property fmtid="{D5CDD505-2E9C-101B-9397-08002B2CF9AE}" pid="18" name="RecordPoint_RecordFormat">
    <vt:lpwstr/>
  </property>
  <property fmtid="{D5CDD505-2E9C-101B-9397-08002B2CF9AE}" pid="19" name="RecordPoint_ActiveItemMoved">
    <vt:lpwstr/>
  </property>
</Properties>
</file>